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mc:AlternateContent xmlns:mc="http://schemas.openxmlformats.org/markup-compatibility/2006">
    <mc:Choice Requires="x15">
      <x15ac:absPath xmlns:x15ac="http://schemas.microsoft.com/office/spreadsheetml/2010/11/ac" url="E:\0-UPRT\1-UPRT.FR-SITE-WEB\ff-fiches-fabrications\ff-fiches-fabrication-maj-08-2020\"/>
    </mc:Choice>
  </mc:AlternateContent>
  <xr:revisionPtr revIDLastSave="0" documentId="13_ncr:1_{6EFD6A11-DA61-4BAC-95E6-93B3C8BA9DDD}" xr6:coauthVersionLast="47" xr6:coauthVersionMax="47" xr10:uidLastSave="{00000000-0000-0000-0000-000000000000}"/>
  <bookViews>
    <workbookView xWindow="-120" yWindow="-120" windowWidth="29040" windowHeight="15840" xr2:uid="{00000000-000D-0000-FFFF-FFFF00000000}"/>
  </bookViews>
  <sheets>
    <sheet name="Nota" sheetId="21" r:id="rId1"/>
    <sheet name="Epurer un texte" sheetId="25" r:id="rId2"/>
    <sheet name="différence Portion et Poids" sheetId="27" r:id="rId3"/>
    <sheet name="Epices boudin noir" sheetId="14" r:id="rId4"/>
    <sheet name="Contenants" sheetId="18" r:id="rId5"/>
    <sheet name="Formats-Formules-Fonctions" sheetId="28" r:id="rId6"/>
    <sheet name="Cuisiniers.Pesez" sheetId="29" r:id="rId7"/>
    <sheet name="Vocabulaire" sheetId="30" r:id="rId8"/>
    <sheet name="Polices de Symboles" sheetId="31" r:id="rId9"/>
    <sheet name="Emoticones " sheetId="32" r:id="rId10"/>
    <sheet name="Tutos Youtube" sheetId="33" r:id="rId11"/>
    <sheet name="CODES COULEURS" sheetId="34" r:id="rId12"/>
  </sheets>
  <definedNames>
    <definedName name="_xlnm._FilterDatabase" localSheetId="7" hidden="1">Vocabulaire!#REF!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O7" i="34" l="1"/>
  <c r="O8" i="33"/>
  <c r="AB1" i="32"/>
  <c r="Q135" i="31"/>
  <c r="D135" i="31"/>
  <c r="Q93" i="31"/>
  <c r="D93" i="31"/>
  <c r="Q51" i="31"/>
  <c r="D51" i="31"/>
  <c r="Q9" i="31"/>
  <c r="D9" i="31"/>
  <c r="B7" i="31"/>
  <c r="V6" i="30"/>
  <c r="L6" i="30"/>
  <c r="B6" i="30"/>
  <c r="AH5" i="30"/>
  <c r="I1" i="30"/>
  <c r="C824" i="29"/>
  <c r="K817" i="29"/>
  <c r="J817" i="29"/>
  <c r="I817" i="29"/>
  <c r="H817" i="29"/>
  <c r="G817" i="29"/>
  <c r="M816" i="29"/>
  <c r="K814" i="29"/>
  <c r="J814" i="29"/>
  <c r="I814" i="29"/>
  <c r="H814" i="29"/>
  <c r="G814" i="29"/>
  <c r="M813" i="29"/>
  <c r="K813" i="29"/>
  <c r="K816" i="29" s="1"/>
  <c r="J813" i="29"/>
  <c r="J816" i="29" s="1"/>
  <c r="I813" i="29"/>
  <c r="I816" i="29" s="1"/>
  <c r="H813" i="29"/>
  <c r="H816" i="29" s="1"/>
  <c r="G813" i="29"/>
  <c r="G816" i="29" s="1"/>
  <c r="L812" i="29"/>
  <c r="K806" i="29"/>
  <c r="J806" i="29"/>
  <c r="I806" i="29"/>
  <c r="H806" i="29"/>
  <c r="G806" i="29"/>
  <c r="L805" i="29"/>
  <c r="C788" i="29"/>
  <c r="K781" i="29"/>
  <c r="J781" i="29"/>
  <c r="I781" i="29"/>
  <c r="H781" i="29"/>
  <c r="G781" i="29"/>
  <c r="M780" i="29"/>
  <c r="K778" i="29"/>
  <c r="J778" i="29"/>
  <c r="I778" i="29"/>
  <c r="H778" i="29"/>
  <c r="G778" i="29"/>
  <c r="M777" i="29"/>
  <c r="K777" i="29"/>
  <c r="K780" i="29" s="1"/>
  <c r="J777" i="29"/>
  <c r="J780" i="29" s="1"/>
  <c r="I777" i="29"/>
  <c r="I780" i="29" s="1"/>
  <c r="H777" i="29"/>
  <c r="H780" i="29" s="1"/>
  <c r="G777" i="29"/>
  <c r="G780" i="29" s="1"/>
  <c r="L776" i="29"/>
  <c r="L775" i="29"/>
  <c r="H755" i="29"/>
  <c r="F755" i="29"/>
  <c r="I754" i="29"/>
  <c r="I755" i="29" s="1"/>
  <c r="H754" i="29"/>
  <c r="G754" i="29"/>
  <c r="G755" i="29" s="1"/>
  <c r="F754" i="29"/>
  <c r="J754" i="29" s="1"/>
  <c r="J751" i="29"/>
  <c r="G738" i="29"/>
  <c r="G737" i="29"/>
  <c r="G736" i="29"/>
  <c r="G735" i="29"/>
  <c r="G734" i="29"/>
  <c r="G733" i="29"/>
  <c r="G732" i="29"/>
  <c r="G731" i="29"/>
  <c r="G730" i="29"/>
  <c r="G729" i="29"/>
  <c r="G728" i="29"/>
  <c r="G727" i="29"/>
  <c r="G724" i="29"/>
  <c r="M718" i="29"/>
  <c r="L718" i="29"/>
  <c r="J718" i="29"/>
  <c r="M717" i="29"/>
  <c r="L717" i="29"/>
  <c r="J717" i="29"/>
  <c r="L711" i="29"/>
  <c r="L710" i="29"/>
  <c r="J701" i="29"/>
  <c r="I701" i="29" s="1"/>
  <c r="C701" i="29" s="1"/>
  <c r="E701" i="29" s="1"/>
  <c r="D701" i="29"/>
  <c r="D700" i="29"/>
  <c r="J700" i="29" s="1"/>
  <c r="I700" i="29" s="1"/>
  <c r="C700" i="29" s="1"/>
  <c r="J699" i="29"/>
  <c r="I699" i="29" s="1"/>
  <c r="C699" i="29" s="1"/>
  <c r="E699" i="29" s="1"/>
  <c r="D699" i="29"/>
  <c r="D698" i="29"/>
  <c r="J698" i="29" s="1"/>
  <c r="I698" i="29" s="1"/>
  <c r="C698" i="29" s="1"/>
  <c r="J697" i="29"/>
  <c r="I697" i="29" s="1"/>
  <c r="C697" i="29" s="1"/>
  <c r="E697" i="29" s="1"/>
  <c r="D697" i="29"/>
  <c r="G671" i="29"/>
  <c r="G669" i="29"/>
  <c r="G667" i="29"/>
  <c r="L665" i="29"/>
  <c r="K665" i="29"/>
  <c r="J665" i="29"/>
  <c r="I665" i="29"/>
  <c r="H665" i="29"/>
  <c r="G663" i="29"/>
  <c r="G662" i="29"/>
  <c r="G661" i="29"/>
  <c r="G660" i="29"/>
  <c r="G659" i="29"/>
  <c r="G656" i="29"/>
  <c r="J653" i="29"/>
  <c r="G653" i="29"/>
  <c r="C651" i="29"/>
  <c r="F644" i="29"/>
  <c r="G643" i="29"/>
  <c r="H643" i="29" s="1"/>
  <c r="K643" i="29" s="1"/>
  <c r="G640" i="29"/>
  <c r="H640" i="29" s="1"/>
  <c r="K640" i="29" s="1"/>
  <c r="G639" i="29"/>
  <c r="H639" i="29" s="1"/>
  <c r="K639" i="29" s="1"/>
  <c r="G636" i="29"/>
  <c r="G642" i="29" s="1"/>
  <c r="H642" i="29" s="1"/>
  <c r="K642" i="29" s="1"/>
  <c r="G634" i="29"/>
  <c r="H599" i="29"/>
  <c r="F599" i="29"/>
  <c r="F598" i="29"/>
  <c r="H598" i="29" s="1"/>
  <c r="H597" i="29"/>
  <c r="F597" i="29"/>
  <c r="F596" i="29"/>
  <c r="H596" i="29" s="1"/>
  <c r="H595" i="29"/>
  <c r="F595" i="29"/>
  <c r="F594" i="29"/>
  <c r="H594" i="29" s="1"/>
  <c r="H593" i="29" s="1"/>
  <c r="B593" i="29"/>
  <c r="E592" i="29"/>
  <c r="D592" i="29"/>
  <c r="H588" i="29"/>
  <c r="G588" i="29"/>
  <c r="H585" i="29"/>
  <c r="M578" i="29"/>
  <c r="N578" i="29" s="1"/>
  <c r="M575" i="29"/>
  <c r="N575" i="29" s="1"/>
  <c r="H574" i="29"/>
  <c r="H575" i="29" s="1"/>
  <c r="M571" i="29"/>
  <c r="N571" i="29" s="1"/>
  <c r="N568" i="29"/>
  <c r="H568" i="29"/>
  <c r="N567" i="29"/>
  <c r="H567" i="29"/>
  <c r="N566" i="29"/>
  <c r="N543" i="29"/>
  <c r="L543" i="29"/>
  <c r="G543" i="29"/>
  <c r="E543" i="29"/>
  <c r="N542" i="29"/>
  <c r="L542" i="29"/>
  <c r="J542" i="29"/>
  <c r="J543" i="29" s="1"/>
  <c r="G542" i="29"/>
  <c r="E542" i="29"/>
  <c r="C542" i="29"/>
  <c r="C543" i="29" s="1"/>
  <c r="N539" i="29"/>
  <c r="N538" i="29" s="1"/>
  <c r="G539" i="29"/>
  <c r="G538" i="29" s="1"/>
  <c r="E539" i="29"/>
  <c r="L538" i="29"/>
  <c r="L539" i="29" s="1"/>
  <c r="J538" i="29"/>
  <c r="J539" i="29" s="1"/>
  <c r="E538" i="29"/>
  <c r="C538" i="29"/>
  <c r="C539" i="29" s="1"/>
  <c r="G530" i="29"/>
  <c r="D530" i="29"/>
  <c r="J529" i="29"/>
  <c r="J530" i="29" s="1"/>
  <c r="G529" i="29"/>
  <c r="D529" i="29"/>
  <c r="J525" i="29"/>
  <c r="G525" i="29"/>
  <c r="D525" i="29"/>
  <c r="J524" i="29"/>
  <c r="G524" i="29"/>
  <c r="D524" i="29"/>
  <c r="K511" i="29"/>
  <c r="G511" i="29"/>
  <c r="B511" i="29"/>
  <c r="E510" i="29"/>
  <c r="D510" i="29"/>
  <c r="B510" i="29"/>
  <c r="C510" i="29" s="1"/>
  <c r="M508" i="29"/>
  <c r="K510" i="29" s="1"/>
  <c r="I508" i="29"/>
  <c r="G510" i="29" s="1"/>
  <c r="D508" i="29"/>
  <c r="N507" i="29"/>
  <c r="J507" i="29"/>
  <c r="A501" i="29"/>
  <c r="B500" i="29"/>
  <c r="B496" i="29"/>
  <c r="F491" i="29"/>
  <c r="A475" i="29"/>
  <c r="B474" i="29"/>
  <c r="C467" i="29"/>
  <c r="J466" i="29"/>
  <c r="M463" i="29"/>
  <c r="M466" i="29" s="1"/>
  <c r="L463" i="29"/>
  <c r="L466" i="29" s="1"/>
  <c r="J463" i="29"/>
  <c r="I463" i="29"/>
  <c r="I466" i="29" s="1"/>
  <c r="H463" i="29"/>
  <c r="H466" i="29" s="1"/>
  <c r="N466" i="29" s="1"/>
  <c r="N461" i="29"/>
  <c r="K463" i="29" s="1"/>
  <c r="K466" i="29" s="1"/>
  <c r="E460" i="29"/>
  <c r="E467" i="29" s="1"/>
  <c r="L439" i="29"/>
  <c r="K439" i="29"/>
  <c r="M438" i="29"/>
  <c r="K438" i="29"/>
  <c r="M437" i="29"/>
  <c r="L437" i="29"/>
  <c r="H429" i="29"/>
  <c r="G429" i="29"/>
  <c r="F429" i="29"/>
  <c r="I428" i="29"/>
  <c r="G428" i="29"/>
  <c r="F428" i="29"/>
  <c r="I427" i="29"/>
  <c r="H427" i="29"/>
  <c r="F427" i="29"/>
  <c r="G426" i="29"/>
  <c r="H426" i="29" s="1"/>
  <c r="I426" i="29" s="1"/>
  <c r="M416" i="29"/>
  <c r="N416" i="29" s="1"/>
  <c r="F416" i="29"/>
  <c r="G416" i="29" s="1"/>
  <c r="M415" i="29"/>
  <c r="N415" i="29" s="1"/>
  <c r="F415" i="29"/>
  <c r="G415" i="29" s="1"/>
  <c r="M414" i="29"/>
  <c r="N414" i="29" s="1"/>
  <c r="F414" i="29"/>
  <c r="G414" i="29" s="1"/>
  <c r="M413" i="29"/>
  <c r="N413" i="29" s="1"/>
  <c r="F413" i="29"/>
  <c r="G413" i="29" s="1"/>
  <c r="M412" i="29"/>
  <c r="N412" i="29" s="1"/>
  <c r="J412" i="29"/>
  <c r="G412" i="29"/>
  <c r="F412" i="29"/>
  <c r="C412" i="29"/>
  <c r="H384" i="29"/>
  <c r="J384" i="29" s="1"/>
  <c r="E359" i="29"/>
  <c r="I347" i="29"/>
  <c r="H347" i="29"/>
  <c r="E347" i="29" s="1"/>
  <c r="G347" i="29"/>
  <c r="F347" i="29"/>
  <c r="D347" i="29"/>
  <c r="C347" i="29"/>
  <c r="M347" i="29" s="1"/>
  <c r="M345" i="29"/>
  <c r="C345" i="29"/>
  <c r="L343" i="29"/>
  <c r="M339" i="29"/>
  <c r="I339" i="29"/>
  <c r="F339" i="29" s="1"/>
  <c r="H339" i="29"/>
  <c r="G339" i="29"/>
  <c r="E339" i="29"/>
  <c r="D339" i="29"/>
  <c r="C339" i="29"/>
  <c r="J318" i="29"/>
  <c r="K311" i="29"/>
  <c r="K307" i="29"/>
  <c r="I307" i="29"/>
  <c r="M297" i="29"/>
  <c r="F295" i="29"/>
  <c r="M293" i="29"/>
  <c r="M289" i="29"/>
  <c r="K289" i="29"/>
  <c r="M275" i="29"/>
  <c r="M271" i="29"/>
  <c r="N275" i="29" s="1"/>
  <c r="N271" i="29" s="1"/>
  <c r="L275" i="29" s="1"/>
  <c r="K271" i="29"/>
  <c r="F263" i="29"/>
  <c r="E263" i="29"/>
  <c r="I260" i="29"/>
  <c r="E260" i="29"/>
  <c r="F260" i="29" s="1"/>
  <c r="N258" i="29"/>
  <c r="F257" i="29"/>
  <c r="N256" i="29"/>
  <c r="F168" i="29"/>
  <c r="D168" i="29"/>
  <c r="D165" i="29"/>
  <c r="C117" i="29"/>
  <c r="C114" i="29"/>
  <c r="C111" i="29"/>
  <c r="D104" i="29"/>
  <c r="H102" i="29"/>
  <c r="E102" i="29"/>
  <c r="H100" i="29"/>
  <c r="E100" i="29"/>
  <c r="Q1" i="29"/>
  <c r="P1" i="29"/>
  <c r="O1" i="29"/>
  <c r="N1" i="29"/>
  <c r="M1" i="29"/>
  <c r="L1" i="29"/>
  <c r="K1" i="29"/>
  <c r="J1" i="29"/>
  <c r="I1" i="29"/>
  <c r="H1" i="29"/>
  <c r="G1" i="29"/>
  <c r="F1" i="29"/>
  <c r="E1" i="29"/>
  <c r="D1" i="29"/>
  <c r="C1" i="29"/>
  <c r="B1" i="29"/>
  <c r="A1" i="29"/>
  <c r="C182" i="28"/>
  <c r="B182" i="28"/>
  <c r="C181" i="28"/>
  <c r="B181" i="28"/>
  <c r="B180" i="28"/>
  <c r="C170" i="28"/>
  <c r="B170" i="28"/>
  <c r="C167" i="28"/>
  <c r="B167" i="28"/>
  <c r="B166" i="28"/>
  <c r="B159" i="28"/>
  <c r="B156" i="28"/>
  <c r="C149" i="28"/>
  <c r="C156" i="28" s="1"/>
  <c r="C159" i="28" s="1"/>
  <c r="B149" i="28"/>
  <c r="C146" i="28"/>
  <c r="B146" i="28"/>
  <c r="C143" i="28"/>
  <c r="B143" i="28"/>
  <c r="C140" i="28"/>
  <c r="B140" i="28"/>
  <c r="C137" i="28"/>
  <c r="B137" i="28"/>
  <c r="D131" i="28"/>
  <c r="D130" i="28"/>
  <c r="D129" i="28"/>
  <c r="D128" i="28"/>
  <c r="D127" i="28"/>
  <c r="B127" i="28"/>
  <c r="D118" i="28"/>
  <c r="D117" i="28"/>
  <c r="D116" i="28"/>
  <c r="D115" i="28"/>
  <c r="D114" i="28"/>
  <c r="B114" i="28"/>
  <c r="E107" i="28"/>
  <c r="B107" i="28"/>
  <c r="B101" i="28"/>
  <c r="C100" i="28"/>
  <c r="B95" i="28"/>
  <c r="C94" i="28"/>
  <c r="B89" i="28"/>
  <c r="C88" i="28"/>
  <c r="B83" i="28"/>
  <c r="C77" i="28"/>
  <c r="B77" i="28"/>
  <c r="B69" i="28"/>
  <c r="B64" i="28"/>
  <c r="C63" i="28" a="1"/>
  <c r="C63" i="28" s="1"/>
  <c r="B58" i="28"/>
  <c r="C57" i="28" a="1"/>
  <c r="C57" i="28" s="1"/>
  <c r="B52" i="28"/>
  <c r="C51" i="28"/>
  <c r="B46" i="28"/>
  <c r="C45" i="28" a="1"/>
  <c r="C45" i="28" s="1"/>
  <c r="B40" i="28"/>
  <c r="C39" i="28"/>
  <c r="B34" i="28"/>
  <c r="C33" i="28"/>
  <c r="F15" i="28"/>
  <c r="L13" i="28"/>
  <c r="E12" i="28"/>
  <c r="L10" i="28"/>
  <c r="E10" i="28"/>
  <c r="L8" i="28"/>
  <c r="E8" i="28"/>
  <c r="AA1" i="28"/>
  <c r="Z1" i="28"/>
  <c r="Y1" i="28"/>
  <c r="X1" i="28"/>
  <c r="W1" i="28"/>
  <c r="V1" i="28"/>
  <c r="U1" i="28"/>
  <c r="T1" i="28"/>
  <c r="S1" i="28"/>
  <c r="R1" i="28"/>
  <c r="Q1" i="28"/>
  <c r="P1" i="28"/>
  <c r="O1" i="28"/>
  <c r="N1" i="28"/>
  <c r="M1" i="28"/>
  <c r="L1" i="28"/>
  <c r="K1" i="28"/>
  <c r="J1" i="28"/>
  <c r="I1" i="28"/>
  <c r="H1" i="28"/>
  <c r="G1" i="28"/>
  <c r="F1" i="28"/>
  <c r="E1" i="28"/>
  <c r="D1" i="28"/>
  <c r="C1" i="28"/>
  <c r="B1" i="28"/>
  <c r="A1" i="28"/>
  <c r="T5" i="21"/>
  <c r="H43" i="27"/>
  <c r="B43" i="27"/>
  <c r="Q41" i="27" s="1"/>
  <c r="Q42" i="27"/>
  <c r="D42" i="27"/>
  <c r="D41" i="27"/>
  <c r="D40" i="27"/>
  <c r="D39" i="27"/>
  <c r="D38" i="27"/>
  <c r="D37" i="27"/>
  <c r="D36" i="27"/>
  <c r="D43" i="27" s="1"/>
  <c r="D35" i="27"/>
  <c r="Q31" i="27"/>
  <c r="O31" i="27"/>
  <c r="I31" i="27"/>
  <c r="H24" i="27"/>
  <c r="B24" i="27"/>
  <c r="D23" i="27"/>
  <c r="D22" i="27"/>
  <c r="D21" i="27"/>
  <c r="D20" i="27"/>
  <c r="D19" i="27"/>
  <c r="D18" i="27"/>
  <c r="D17" i="27"/>
  <c r="O16" i="27"/>
  <c r="D16" i="27"/>
  <c r="D24" i="27" s="1"/>
  <c r="O15" i="27"/>
  <c r="I12" i="27"/>
  <c r="C157" i="28"/>
  <c r="G140" i="28"/>
  <c r="E108" i="28"/>
  <c r="C168" i="28"/>
  <c r="C160" i="28"/>
  <c r="G143" i="28"/>
  <c r="E114" i="28"/>
  <c r="C89" i="28"/>
  <c r="C78" i="28"/>
  <c r="C64" i="28"/>
  <c r="C58" i="28"/>
  <c r="C52" i="28"/>
  <c r="G12" i="28"/>
  <c r="G10" i="28"/>
  <c r="G8" i="28"/>
  <c r="G181" i="28"/>
  <c r="C171" i="28"/>
  <c r="G146" i="28"/>
  <c r="E127" i="28"/>
  <c r="C95" i="28"/>
  <c r="F16" i="28"/>
  <c r="G182" i="28"/>
  <c r="G149" i="28"/>
  <c r="G137" i="28"/>
  <c r="C101" i="28"/>
  <c r="C34" i="28"/>
  <c r="N10" i="28"/>
  <c r="N8" i="28"/>
  <c r="C46" i="28"/>
  <c r="C40" i="28"/>
  <c r="L339" i="29" l="1"/>
  <c r="M340" i="29" s="1"/>
  <c r="N510" i="29"/>
  <c r="M510" i="29"/>
  <c r="L510" i="29"/>
  <c r="J755" i="29"/>
  <c r="J756" i="29" s="1"/>
  <c r="J757" i="29" s="1"/>
  <c r="L780" i="29"/>
  <c r="L347" i="29"/>
  <c r="M348" i="29" s="1"/>
  <c r="L816" i="29"/>
  <c r="M336" i="29"/>
  <c r="J510" i="29"/>
  <c r="I510" i="29"/>
  <c r="H510" i="29"/>
  <c r="G637" i="29"/>
  <c r="H637" i="29" s="1"/>
  <c r="K637" i="29" s="1"/>
  <c r="G641" i="29"/>
  <c r="H641" i="29" s="1"/>
  <c r="K641" i="29" s="1"/>
  <c r="E700" i="29"/>
  <c r="B7" i="30"/>
  <c r="L7" i="30"/>
  <c r="V7" i="30"/>
  <c r="L777" i="29"/>
  <c r="L813" i="29"/>
  <c r="E698" i="29"/>
  <c r="AH6" i="30"/>
  <c r="G638" i="29"/>
  <c r="H638" i="29" s="1"/>
  <c r="K638" i="29" s="1"/>
  <c r="E37" i="25"/>
  <c r="F37" i="25" s="1"/>
  <c r="AO36" i="25"/>
  <c r="AN36" i="25"/>
  <c r="AI36" i="25"/>
  <c r="AF36" i="25" a="1"/>
  <c r="AF36" i="25" s="1"/>
  <c r="AH36" i="25" s="1"/>
  <c r="AD36" i="25"/>
  <c r="AA36" i="25" a="1"/>
  <c r="AA36" i="25" s="1"/>
  <c r="AC36" i="25" s="1"/>
  <c r="Y36" i="25"/>
  <c r="X36" i="25"/>
  <c r="V36" i="25"/>
  <c r="T36" i="25"/>
  <c r="S36" i="25"/>
  <c r="R36" i="25"/>
  <c r="P36" i="25"/>
  <c r="N36" i="25"/>
  <c r="M36" i="25"/>
  <c r="F36" i="25"/>
  <c r="G36" i="25" s="1"/>
  <c r="I36" i="25" s="1"/>
  <c r="H36" i="25" s="1"/>
  <c r="B36" i="25" s="1"/>
  <c r="O36" i="25" s="1"/>
  <c r="E36" i="25"/>
  <c r="AO35" i="25"/>
  <c r="AN35" i="25"/>
  <c r="AI35" i="25"/>
  <c r="AF35" i="25" a="1"/>
  <c r="AF35" i="25" s="1"/>
  <c r="AH35" i="25" s="1"/>
  <c r="AD35" i="25"/>
  <c r="AA35" i="25" a="1"/>
  <c r="AA35" i="25" s="1"/>
  <c r="AC35" i="25" s="1"/>
  <c r="Y35" i="25"/>
  <c r="X35" i="25"/>
  <c r="V35" i="25"/>
  <c r="T35" i="25"/>
  <c r="S35" i="25"/>
  <c r="R35" i="25"/>
  <c r="P35" i="25"/>
  <c r="N35" i="25"/>
  <c r="M35" i="25"/>
  <c r="F35" i="25"/>
  <c r="G35" i="25" s="1"/>
  <c r="I35" i="25" s="1"/>
  <c r="H35" i="25" s="1"/>
  <c r="B35" i="25" s="1"/>
  <c r="O35" i="25" s="1"/>
  <c r="E35" i="25"/>
  <c r="AO34" i="25"/>
  <c r="AN34" i="25"/>
  <c r="AI34" i="25"/>
  <c r="AF34" i="25" a="1"/>
  <c r="AF34" i="25" s="1"/>
  <c r="AH34" i="25" s="1"/>
  <c r="AD34" i="25"/>
  <c r="AA34" i="25" a="1"/>
  <c r="AA34" i="25" s="1"/>
  <c r="AC34" i="25" s="1"/>
  <c r="Y34" i="25"/>
  <c r="X34" i="25"/>
  <c r="V34" i="25"/>
  <c r="T34" i="25"/>
  <c r="S34" i="25"/>
  <c r="R34" i="25"/>
  <c r="P34" i="25"/>
  <c r="N34" i="25"/>
  <c r="M34" i="25"/>
  <c r="F34" i="25"/>
  <c r="G34" i="25" s="1"/>
  <c r="I34" i="25" s="1"/>
  <c r="H34" i="25" s="1"/>
  <c r="B34" i="25" s="1"/>
  <c r="O34" i="25" s="1"/>
  <c r="E34" i="25"/>
  <c r="AO33" i="25"/>
  <c r="AN33" i="25"/>
  <c r="AI33" i="25"/>
  <c r="AF33" i="25" a="1"/>
  <c r="AF33" i="25" s="1"/>
  <c r="AH33" i="25" s="1"/>
  <c r="AD33" i="25"/>
  <c r="AA33" i="25" a="1"/>
  <c r="AA33" i="25" s="1"/>
  <c r="AC33" i="25" s="1"/>
  <c r="Y33" i="25"/>
  <c r="X33" i="25"/>
  <c r="V33" i="25"/>
  <c r="T33" i="25"/>
  <c r="S33" i="25"/>
  <c r="R33" i="25"/>
  <c r="P33" i="25"/>
  <c r="N33" i="25"/>
  <c r="M33" i="25"/>
  <c r="F33" i="25"/>
  <c r="G33" i="25" s="1"/>
  <c r="I33" i="25" s="1"/>
  <c r="H33" i="25" s="1"/>
  <c r="B33" i="25" s="1"/>
  <c r="O33" i="25" s="1"/>
  <c r="E33" i="25"/>
  <c r="AO32" i="25"/>
  <c r="AN32" i="25"/>
  <c r="AI32" i="25"/>
  <c r="AF32" i="25" a="1"/>
  <c r="AF32" i="25" s="1"/>
  <c r="AH32" i="25" s="1"/>
  <c r="AD32" i="25"/>
  <c r="AA32" i="25" a="1"/>
  <c r="AA32" i="25" s="1"/>
  <c r="AC32" i="25" s="1"/>
  <c r="Y32" i="25"/>
  <c r="X32" i="25"/>
  <c r="V32" i="25"/>
  <c r="T32" i="25"/>
  <c r="S32" i="25"/>
  <c r="R32" i="25"/>
  <c r="P32" i="25"/>
  <c r="N32" i="25"/>
  <c r="M32" i="25"/>
  <c r="F32" i="25"/>
  <c r="G32" i="25" s="1"/>
  <c r="I32" i="25" s="1"/>
  <c r="H32" i="25" s="1"/>
  <c r="B32" i="25" s="1"/>
  <c r="O32" i="25" s="1"/>
  <c r="E32" i="25"/>
  <c r="AO31" i="25"/>
  <c r="AN31" i="25"/>
  <c r="AI31" i="25"/>
  <c r="AF31" i="25" a="1"/>
  <c r="AF31" i="25" s="1"/>
  <c r="AH31" i="25" s="1"/>
  <c r="AD31" i="25"/>
  <c r="AA31" i="25" a="1"/>
  <c r="AA31" i="25" s="1"/>
  <c r="AC31" i="25" s="1"/>
  <c r="Y31" i="25"/>
  <c r="X31" i="25"/>
  <c r="V31" i="25"/>
  <c r="T31" i="25"/>
  <c r="S31" i="25"/>
  <c r="R31" i="25"/>
  <c r="P31" i="25"/>
  <c r="N31" i="25"/>
  <c r="M31" i="25"/>
  <c r="F31" i="25"/>
  <c r="G31" i="25" s="1"/>
  <c r="I31" i="25" s="1"/>
  <c r="H31" i="25" s="1"/>
  <c r="B31" i="25" s="1"/>
  <c r="O31" i="25" s="1"/>
  <c r="E31" i="25"/>
  <c r="AO30" i="25"/>
  <c r="AN30" i="25"/>
  <c r="AI30" i="25"/>
  <c r="AF30" i="25" a="1"/>
  <c r="AF30" i="25" s="1"/>
  <c r="AH30" i="25" s="1"/>
  <c r="AD30" i="25"/>
  <c r="AA30" i="25" a="1"/>
  <c r="AA30" i="25" s="1"/>
  <c r="AC30" i="25" s="1"/>
  <c r="Y30" i="25"/>
  <c r="X30" i="25"/>
  <c r="V30" i="25"/>
  <c r="T30" i="25"/>
  <c r="S30" i="25"/>
  <c r="R30" i="25"/>
  <c r="P30" i="25"/>
  <c r="N30" i="25"/>
  <c r="M30" i="25"/>
  <c r="F30" i="25"/>
  <c r="G30" i="25" s="1"/>
  <c r="I30" i="25" s="1"/>
  <c r="H30" i="25" s="1"/>
  <c r="B30" i="25" s="1"/>
  <c r="O30" i="25" s="1"/>
  <c r="E30" i="25"/>
  <c r="AO29" i="25"/>
  <c r="AN29" i="25"/>
  <c r="AI29" i="25"/>
  <c r="AF29" i="25" a="1"/>
  <c r="AF29" i="25" s="1"/>
  <c r="AH29" i="25" s="1"/>
  <c r="AD29" i="25"/>
  <c r="AA29" i="25" a="1"/>
  <c r="AA29" i="25" s="1"/>
  <c r="AC29" i="25" s="1"/>
  <c r="Y29" i="25"/>
  <c r="X29" i="25"/>
  <c r="V29" i="25"/>
  <c r="T29" i="25"/>
  <c r="S29" i="25"/>
  <c r="R29" i="25"/>
  <c r="P29" i="25"/>
  <c r="N29" i="25"/>
  <c r="M29" i="25"/>
  <c r="F29" i="25"/>
  <c r="G29" i="25" s="1"/>
  <c r="I29" i="25" s="1"/>
  <c r="H29" i="25" s="1"/>
  <c r="B29" i="25" s="1"/>
  <c r="O29" i="25" s="1"/>
  <c r="E29" i="25"/>
  <c r="AO28" i="25"/>
  <c r="AN28" i="25"/>
  <c r="AI28" i="25"/>
  <c r="AF28" i="25" a="1"/>
  <c r="AF28" i="25" s="1"/>
  <c r="AH28" i="25" s="1"/>
  <c r="AD28" i="25"/>
  <c r="AA28" i="25" a="1"/>
  <c r="AA28" i="25" s="1"/>
  <c r="AC28" i="25" s="1"/>
  <c r="Y28" i="25"/>
  <c r="X28" i="25"/>
  <c r="V28" i="25"/>
  <c r="T28" i="25"/>
  <c r="S28" i="25"/>
  <c r="R28" i="25"/>
  <c r="P28" i="25"/>
  <c r="N28" i="25"/>
  <c r="M28" i="25"/>
  <c r="F28" i="25"/>
  <c r="G28" i="25" s="1"/>
  <c r="I28" i="25" s="1"/>
  <c r="H28" i="25" s="1"/>
  <c r="B28" i="25" s="1"/>
  <c r="O28" i="25" s="1"/>
  <c r="E28" i="25"/>
  <c r="AO27" i="25"/>
  <c r="AN27" i="25"/>
  <c r="AI27" i="25"/>
  <c r="AF27" i="25" a="1"/>
  <c r="AF27" i="25" s="1"/>
  <c r="AH27" i="25" s="1"/>
  <c r="AD27" i="25"/>
  <c r="AA27" i="25" a="1"/>
  <c r="AA27" i="25" s="1"/>
  <c r="AC27" i="25" s="1"/>
  <c r="Y27" i="25"/>
  <c r="X27" i="25"/>
  <c r="V27" i="25"/>
  <c r="T27" i="25"/>
  <c r="S27" i="25"/>
  <c r="R27" i="25"/>
  <c r="P27" i="25"/>
  <c r="N27" i="25"/>
  <c r="M27" i="25"/>
  <c r="F27" i="25"/>
  <c r="G27" i="25" s="1"/>
  <c r="I27" i="25" s="1"/>
  <c r="H27" i="25" s="1"/>
  <c r="B27" i="25" s="1"/>
  <c r="O27" i="25" s="1"/>
  <c r="E27" i="25"/>
  <c r="AO26" i="25"/>
  <c r="AN26" i="25"/>
  <c r="AI26" i="25"/>
  <c r="AF26" i="25" a="1"/>
  <c r="AF26" i="25" s="1"/>
  <c r="AH26" i="25" s="1"/>
  <c r="AD26" i="25"/>
  <c r="AA26" i="25" a="1"/>
  <c r="AA26" i="25" s="1"/>
  <c r="AC26" i="25" s="1"/>
  <c r="Y26" i="25"/>
  <c r="X26" i="25"/>
  <c r="V26" i="25"/>
  <c r="T26" i="25"/>
  <c r="S26" i="25"/>
  <c r="R26" i="25"/>
  <c r="P26" i="25"/>
  <c r="N26" i="25"/>
  <c r="M26" i="25"/>
  <c r="H26" i="25"/>
  <c r="B26" i="25" s="1"/>
  <c r="O26" i="25" s="1"/>
  <c r="F26" i="25"/>
  <c r="G26" i="25" s="1"/>
  <c r="I26" i="25" s="1"/>
  <c r="E26" i="25"/>
  <c r="AI25" i="25"/>
  <c r="AF25" i="25" a="1"/>
  <c r="AF25" i="25" s="1"/>
  <c r="AH25" i="25" s="1"/>
  <c r="AD25" i="25"/>
  <c r="AA25" i="25" a="1"/>
  <c r="AA25" i="25" s="1"/>
  <c r="AC25" i="25" s="1"/>
  <c r="Y25" i="25"/>
  <c r="X25" i="25"/>
  <c r="V25" i="25"/>
  <c r="T25" i="25"/>
  <c r="S25" i="25"/>
  <c r="R25" i="25"/>
  <c r="P25" i="25"/>
  <c r="N25" i="25"/>
  <c r="M25" i="25"/>
  <c r="F25" i="25"/>
  <c r="G25" i="25" s="1"/>
  <c r="I25" i="25" s="1"/>
  <c r="H25" i="25" s="1"/>
  <c r="B25" i="25" s="1"/>
  <c r="O25" i="25" s="1"/>
  <c r="E25" i="25"/>
  <c r="AI24" i="25"/>
  <c r="AD24" i="25"/>
  <c r="Y24" i="25"/>
  <c r="P24" i="25"/>
  <c r="N24" i="25"/>
  <c r="M24" i="25"/>
  <c r="H24" i="25"/>
  <c r="G24" i="25"/>
  <c r="I24" i="25" s="1"/>
  <c r="F24" i="25"/>
  <c r="E24" i="25"/>
  <c r="B24" i="25"/>
  <c r="V24" i="25" s="1"/>
  <c r="X24" i="25" s="1"/>
  <c r="AI23" i="25"/>
  <c r="AD23" i="25"/>
  <c r="Y23" i="25"/>
  <c r="P23" i="25"/>
  <c r="N23" i="25"/>
  <c r="M23" i="25"/>
  <c r="G23" i="25"/>
  <c r="I23" i="25" s="1"/>
  <c r="H23" i="25" s="1"/>
  <c r="B23" i="25" s="1"/>
  <c r="F23" i="25"/>
  <c r="E23" i="25"/>
  <c r="AI22" i="25"/>
  <c r="AD22" i="25"/>
  <c r="Y22" i="25"/>
  <c r="P22" i="25"/>
  <c r="N22" i="25"/>
  <c r="M22" i="25"/>
  <c r="G22" i="25"/>
  <c r="I22" i="25" s="1"/>
  <c r="H22" i="25" s="1"/>
  <c r="B22" i="25" s="1"/>
  <c r="F22" i="25"/>
  <c r="E22" i="25"/>
  <c r="AI21" i="25"/>
  <c r="AD21" i="25"/>
  <c r="Y21" i="25"/>
  <c r="P21" i="25"/>
  <c r="N21" i="25"/>
  <c r="M21" i="25"/>
  <c r="G21" i="25"/>
  <c r="I21" i="25" s="1"/>
  <c r="H21" i="25" s="1"/>
  <c r="B21" i="25" s="1"/>
  <c r="F21" i="25"/>
  <c r="E21" i="25"/>
  <c r="AO20" i="25"/>
  <c r="AN20" i="25"/>
  <c r="AI20" i="25"/>
  <c r="AD20" i="25"/>
  <c r="Y20" i="25"/>
  <c r="P20" i="25"/>
  <c r="N20" i="25"/>
  <c r="M20" i="25"/>
  <c r="F20" i="25"/>
  <c r="G20" i="25" s="1"/>
  <c r="I20" i="25" s="1"/>
  <c r="H20" i="25" s="1"/>
  <c r="B20" i="25" s="1"/>
  <c r="E20" i="25"/>
  <c r="AO19" i="25"/>
  <c r="AN19" i="25"/>
  <c r="AI19" i="25"/>
  <c r="AF19" i="25" a="1"/>
  <c r="AF19" i="25" s="1"/>
  <c r="AH19" i="25" s="1"/>
  <c r="AD19" i="25"/>
  <c r="AA19" i="25" a="1"/>
  <c r="AA19" i="25" s="1"/>
  <c r="AC19" i="25" s="1"/>
  <c r="Y19" i="25"/>
  <c r="X19" i="25"/>
  <c r="V19" i="25"/>
  <c r="T19" i="25"/>
  <c r="S19" i="25"/>
  <c r="R19" i="25"/>
  <c r="P19" i="25"/>
  <c r="N19" i="25"/>
  <c r="M19" i="25"/>
  <c r="H19" i="25"/>
  <c r="B19" i="25" s="1"/>
  <c r="O19" i="25" s="1"/>
  <c r="G19" i="25"/>
  <c r="I19" i="25" s="1"/>
  <c r="F19" i="25"/>
  <c r="E19" i="25"/>
  <c r="AQ18" i="25"/>
  <c r="AP18" i="25"/>
  <c r="AO18" i="25"/>
  <c r="AI18" i="25"/>
  <c r="AD18" i="25"/>
  <c r="Y18" i="25"/>
  <c r="P18" i="25"/>
  <c r="N18" i="25"/>
  <c r="M18" i="25"/>
  <c r="E18" i="25"/>
  <c r="F18" i="25" s="1"/>
  <c r="G18" i="25" s="1"/>
  <c r="I18" i="25" s="1"/>
  <c r="H18" i="25" s="1"/>
  <c r="B18" i="25" s="1"/>
  <c r="AQ17" i="25"/>
  <c r="AP17" i="25"/>
  <c r="AO17" i="25"/>
  <c r="AN17" i="25"/>
  <c r="AI17" i="25"/>
  <c r="AF17" i="25" a="1"/>
  <c r="AF17" i="25" s="1"/>
  <c r="AH17" i="25" s="1"/>
  <c r="AD17" i="25"/>
  <c r="AA17" i="25" a="1"/>
  <c r="AA17" i="25" s="1"/>
  <c r="AC17" i="25" s="1"/>
  <c r="Y17" i="25"/>
  <c r="V17" i="25"/>
  <c r="X17" i="25" s="1"/>
  <c r="T17" i="25"/>
  <c r="S17" i="25"/>
  <c r="R17" i="25"/>
  <c r="P17" i="25"/>
  <c r="N17" i="25"/>
  <c r="M17" i="25"/>
  <c r="E17" i="25"/>
  <c r="F17" i="25" s="1"/>
  <c r="G17" i="25" s="1"/>
  <c r="I17" i="25" s="1"/>
  <c r="H17" i="25" s="1"/>
  <c r="B17" i="25" s="1"/>
  <c r="O17" i="25" s="1"/>
  <c r="AQ16" i="25"/>
  <c r="AP16" i="25"/>
  <c r="AO16" i="25"/>
  <c r="AI16" i="25"/>
  <c r="AD16" i="25"/>
  <c r="Y16" i="25"/>
  <c r="P16" i="25"/>
  <c r="N16" i="25"/>
  <c r="M16" i="25"/>
  <c r="F16" i="25"/>
  <c r="G16" i="25" s="1"/>
  <c r="I16" i="25" s="1"/>
  <c r="H16" i="25" s="1"/>
  <c r="B16" i="25" s="1"/>
  <c r="E16" i="25"/>
  <c r="AQ15" i="25"/>
  <c r="AP15" i="25"/>
  <c r="AO15" i="25"/>
  <c r="AN15" i="25"/>
  <c r="AI15" i="25"/>
  <c r="AF15" i="25" a="1"/>
  <c r="AF15" i="25" s="1"/>
  <c r="AH15" i="25" s="1"/>
  <c r="AD15" i="25"/>
  <c r="AA15" i="25" a="1"/>
  <c r="AA15" i="25" s="1"/>
  <c r="AC15" i="25" s="1"/>
  <c r="Y15" i="25"/>
  <c r="X15" i="25"/>
  <c r="V15" i="25"/>
  <c r="T15" i="25"/>
  <c r="S15" i="25"/>
  <c r="R15" i="25"/>
  <c r="P15" i="25"/>
  <c r="N15" i="25"/>
  <c r="M15" i="25"/>
  <c r="F15" i="25"/>
  <c r="G15" i="25" s="1"/>
  <c r="I15" i="25" s="1"/>
  <c r="H15" i="25" s="1"/>
  <c r="B15" i="25" s="1"/>
  <c r="O15" i="25" s="1"/>
  <c r="E15" i="25"/>
  <c r="AQ14" i="25"/>
  <c r="AP14" i="25"/>
  <c r="AO14" i="25"/>
  <c r="AI14" i="25"/>
  <c r="AD14" i="25"/>
  <c r="Y14" i="25"/>
  <c r="P14" i="25"/>
  <c r="N14" i="25"/>
  <c r="M14" i="25"/>
  <c r="G14" i="25"/>
  <c r="I14" i="25" s="1"/>
  <c r="H14" i="25" s="1"/>
  <c r="B14" i="25" s="1"/>
  <c r="F14" i="25"/>
  <c r="E14" i="25"/>
  <c r="AO13" i="25"/>
  <c r="AI13" i="25"/>
  <c r="AM9" i="25"/>
  <c r="AL9" i="25"/>
  <c r="AG9" i="25"/>
  <c r="AF9" i="25"/>
  <c r="AB9" i="25"/>
  <c r="AA9" i="25"/>
  <c r="AD13" i="25" s="1"/>
  <c r="W9" i="25"/>
  <c r="V9" i="25"/>
  <c r="Y13" i="25" s="1"/>
  <c r="T9" i="25"/>
  <c r="R9" i="25"/>
  <c r="Q9" i="25"/>
  <c r="O9" i="25"/>
  <c r="M9" i="25"/>
  <c r="K9" i="25"/>
  <c r="D9" i="25"/>
  <c r="C9" i="25"/>
  <c r="B9" i="25"/>
  <c r="B8" i="30" l="1"/>
  <c r="L336" i="29"/>
  <c r="AH7" i="30"/>
  <c r="V8" i="30"/>
  <c r="V9" i="30"/>
  <c r="AH9" i="30"/>
  <c r="AH10" i="30"/>
  <c r="AH8" i="30"/>
  <c r="L8" i="30"/>
  <c r="B9" i="30"/>
  <c r="L696" i="29"/>
  <c r="F698" i="29" s="1"/>
  <c r="V23" i="25"/>
  <c r="X23" i="25" s="1"/>
  <c r="O23" i="25"/>
  <c r="AL18" i="25"/>
  <c r="AN18" i="25" s="1"/>
  <c r="O18" i="25"/>
  <c r="V18" i="25"/>
  <c r="X18" i="25" s="1"/>
  <c r="V21" i="25"/>
  <c r="X21" i="25" s="1"/>
  <c r="O21" i="25"/>
  <c r="V22" i="25"/>
  <c r="X22" i="25" s="1"/>
  <c r="O22" i="25"/>
  <c r="V14" i="25"/>
  <c r="X14" i="25" s="1"/>
  <c r="AL14" i="25"/>
  <c r="AN14" i="25" s="1"/>
  <c r="O14" i="25"/>
  <c r="V20" i="25"/>
  <c r="X20" i="25" s="1"/>
  <c r="O20" i="25"/>
  <c r="V16" i="25"/>
  <c r="X16" i="25" s="1"/>
  <c r="AL16" i="25"/>
  <c r="AN16" i="25" s="1"/>
  <c r="O16" i="25"/>
  <c r="O24" i="25"/>
  <c r="AF22" i="25" a="1"/>
  <c r="AF24" i="25" a="1"/>
  <c r="AA24" i="25" a="1"/>
  <c r="AA16" i="25" a="1"/>
  <c r="AF20" i="25" a="1"/>
  <c r="AA18" i="25" a="1"/>
  <c r="AF21" i="25" a="1"/>
  <c r="AF18" i="25" a="1"/>
  <c r="AF14" i="25" a="1"/>
  <c r="AA20" i="25" a="1"/>
  <c r="AA14" i="25" a="1"/>
  <c r="AA21" i="25" a="1"/>
  <c r="AF23" i="25" a="1"/>
  <c r="AA22" i="25" a="1"/>
  <c r="AA23" i="25" a="1"/>
  <c r="AF16" i="25" a="1"/>
  <c r="K698" i="29" l="1"/>
  <c r="L698" i="29" s="1"/>
  <c r="G698" i="29"/>
  <c r="B11" i="30"/>
  <c r="B10" i="30"/>
  <c r="F701" i="29"/>
  <c r="F699" i="29"/>
  <c r="F697" i="29"/>
  <c r="L10" i="30"/>
  <c r="AH11" i="30"/>
  <c r="V10" i="30"/>
  <c r="F700" i="29"/>
  <c r="L11" i="30"/>
  <c r="AF20" i="25"/>
  <c r="AH20" i="25" s="1"/>
  <c r="AA14" i="25"/>
  <c r="AC14" i="25" s="1"/>
  <c r="AF21" i="25"/>
  <c r="AH21" i="25" s="1"/>
  <c r="AF14" i="25"/>
  <c r="AH14" i="25" s="1"/>
  <c r="AA22" i="25"/>
  <c r="AC22" i="25" s="1"/>
  <c r="AA16" i="25"/>
  <c r="AC16" i="25" s="1"/>
  <c r="AF24" i="25"/>
  <c r="AH24" i="25" s="1"/>
  <c r="AF22" i="25"/>
  <c r="AH22" i="25" s="1"/>
  <c r="AA21" i="25"/>
  <c r="AC21" i="25" s="1"/>
  <c r="AA18" i="25"/>
  <c r="AC18" i="25" s="1"/>
  <c r="AA23" i="25"/>
  <c r="AC23" i="25" s="1"/>
  <c r="AA24" i="25"/>
  <c r="AC24" i="25" s="1"/>
  <c r="AA20" i="25"/>
  <c r="AC20" i="25" s="1"/>
  <c r="AF18" i="25"/>
  <c r="AH18" i="25" s="1"/>
  <c r="AF23" i="25"/>
  <c r="AH23" i="25" s="1"/>
  <c r="AF16" i="25"/>
  <c r="AH16" i="25" s="1"/>
  <c r="S24" i="25"/>
  <c r="R24" i="25"/>
  <c r="T24" i="25"/>
  <c r="S22" i="25"/>
  <c r="R22" i="25"/>
  <c r="T22" i="25"/>
  <c r="T16" i="25"/>
  <c r="S16" i="25"/>
  <c r="R16" i="25"/>
  <c r="S21" i="25"/>
  <c r="R21" i="25"/>
  <c r="T21" i="25"/>
  <c r="T18" i="25"/>
  <c r="S18" i="25"/>
  <c r="R18" i="25"/>
  <c r="S23" i="25"/>
  <c r="R23" i="25"/>
  <c r="T23" i="25"/>
  <c r="T20" i="25"/>
  <c r="S20" i="25"/>
  <c r="R20" i="25"/>
  <c r="R14" i="25"/>
  <c r="T14" i="25"/>
  <c r="S14" i="25"/>
  <c r="V11" i="30" l="1"/>
  <c r="G697" i="29"/>
  <c r="K697" i="29"/>
  <c r="L697" i="29" s="1"/>
  <c r="F689" i="29"/>
  <c r="D692" i="29" s="1"/>
  <c r="B13" i="30"/>
  <c r="G699" i="29"/>
  <c r="K699" i="29" s="1"/>
  <c r="L699" i="29" s="1"/>
  <c r="G701" i="29"/>
  <c r="K701" i="29"/>
  <c r="L701" i="29" s="1"/>
  <c r="AH12" i="30"/>
  <c r="G700" i="29"/>
  <c r="K700" i="29"/>
  <c r="L700" i="29" s="1"/>
  <c r="L12" i="30"/>
  <c r="U346" i="18"/>
  <c r="T346" i="18"/>
  <c r="R346" i="18"/>
  <c r="Q346" i="18"/>
  <c r="P346" i="18"/>
  <c r="O346" i="18"/>
  <c r="I346" i="18"/>
  <c r="S346" i="18" s="1"/>
  <c r="U345" i="18"/>
  <c r="T345" i="18"/>
  <c r="R345" i="18"/>
  <c r="Q345" i="18"/>
  <c r="P345" i="18"/>
  <c r="O345" i="18"/>
  <c r="I345" i="18"/>
  <c r="S345" i="18" s="1"/>
  <c r="V345" i="18" s="1"/>
  <c r="U344" i="18"/>
  <c r="T344" i="18"/>
  <c r="R344" i="18"/>
  <c r="Q344" i="18"/>
  <c r="P344" i="18"/>
  <c r="O344" i="18"/>
  <c r="I344" i="18"/>
  <c r="S344" i="18"/>
  <c r="U343" i="18"/>
  <c r="T343" i="18"/>
  <c r="R343" i="18"/>
  <c r="Q343" i="18"/>
  <c r="P343" i="18"/>
  <c r="O343" i="18"/>
  <c r="I343" i="18"/>
  <c r="S343" i="18" s="1"/>
  <c r="U342" i="18"/>
  <c r="T342" i="18"/>
  <c r="R342" i="18"/>
  <c r="Q342" i="18"/>
  <c r="P342" i="18"/>
  <c r="O342" i="18"/>
  <c r="I342" i="18"/>
  <c r="S342" i="18" s="1"/>
  <c r="U341" i="18"/>
  <c r="T341" i="18"/>
  <c r="R341" i="18"/>
  <c r="Q341" i="18"/>
  <c r="P341" i="18"/>
  <c r="O341" i="18"/>
  <c r="I341" i="18"/>
  <c r="S341" i="18" s="1"/>
  <c r="U340" i="18"/>
  <c r="T340" i="18"/>
  <c r="R340" i="18"/>
  <c r="Q340" i="18"/>
  <c r="P340" i="18"/>
  <c r="O340" i="18"/>
  <c r="I340" i="18"/>
  <c r="S340" i="18" s="1"/>
  <c r="U339" i="18"/>
  <c r="T339" i="18"/>
  <c r="R339" i="18"/>
  <c r="Q339" i="18"/>
  <c r="P339" i="18"/>
  <c r="O339" i="18"/>
  <c r="I339" i="18"/>
  <c r="S339" i="18" s="1"/>
  <c r="U338" i="18"/>
  <c r="T338" i="18"/>
  <c r="R338" i="18"/>
  <c r="Q338" i="18"/>
  <c r="P338" i="18"/>
  <c r="O338" i="18"/>
  <c r="I338" i="18"/>
  <c r="S338" i="18" s="1"/>
  <c r="U337" i="18"/>
  <c r="T337" i="18"/>
  <c r="R337" i="18"/>
  <c r="Q337" i="18"/>
  <c r="P337" i="18"/>
  <c r="O337" i="18"/>
  <c r="I337" i="18"/>
  <c r="S337" i="18" s="1"/>
  <c r="P335" i="18"/>
  <c r="U334" i="18"/>
  <c r="T334" i="18"/>
  <c r="R334" i="18"/>
  <c r="Q334" i="18"/>
  <c r="P334" i="18"/>
  <c r="O334" i="18"/>
  <c r="I334" i="18"/>
  <c r="S334" i="18" s="1"/>
  <c r="P332" i="18"/>
  <c r="U331" i="18"/>
  <c r="T331" i="18"/>
  <c r="R331" i="18"/>
  <c r="Q331" i="18"/>
  <c r="P331" i="18"/>
  <c r="O331" i="18"/>
  <c r="I331" i="18"/>
  <c r="S331" i="18" s="1"/>
  <c r="U330" i="18"/>
  <c r="T330" i="18"/>
  <c r="R330" i="18"/>
  <c r="Q330" i="18"/>
  <c r="P330" i="18"/>
  <c r="O330" i="18"/>
  <c r="I330" i="18"/>
  <c r="S330" i="18" s="1"/>
  <c r="U329" i="18"/>
  <c r="T329" i="18"/>
  <c r="R329" i="18"/>
  <c r="Q329" i="18"/>
  <c r="P329" i="18"/>
  <c r="O329" i="18"/>
  <c r="I329" i="18"/>
  <c r="S329" i="18" s="1"/>
  <c r="U328" i="18"/>
  <c r="T328" i="18"/>
  <c r="R328" i="18"/>
  <c r="Q328" i="18"/>
  <c r="P328" i="18"/>
  <c r="O328" i="18"/>
  <c r="I328" i="18"/>
  <c r="S328" i="18" s="1"/>
  <c r="U327" i="18"/>
  <c r="T327" i="18"/>
  <c r="R327" i="18"/>
  <c r="Q327" i="18"/>
  <c r="P327" i="18"/>
  <c r="O327" i="18"/>
  <c r="I327" i="18"/>
  <c r="S327" i="18" s="1"/>
  <c r="U326" i="18"/>
  <c r="T326" i="18"/>
  <c r="R326" i="18"/>
  <c r="Q326" i="18"/>
  <c r="P326" i="18"/>
  <c r="O326" i="18"/>
  <c r="I326" i="18"/>
  <c r="S326" i="18" s="1"/>
  <c r="U325" i="18"/>
  <c r="T325" i="18"/>
  <c r="R325" i="18"/>
  <c r="Q325" i="18"/>
  <c r="P325" i="18"/>
  <c r="O325" i="18"/>
  <c r="I325" i="18"/>
  <c r="S325" i="18" s="1"/>
  <c r="U324" i="18"/>
  <c r="T324" i="18"/>
  <c r="R324" i="18"/>
  <c r="Q324" i="18"/>
  <c r="P324" i="18"/>
  <c r="O324" i="18"/>
  <c r="I324" i="18"/>
  <c r="S324" i="18" s="1"/>
  <c r="P322" i="18"/>
  <c r="U321" i="18"/>
  <c r="T321" i="18"/>
  <c r="R321" i="18"/>
  <c r="Q321" i="18"/>
  <c r="P321" i="18"/>
  <c r="O321" i="18"/>
  <c r="I321" i="18"/>
  <c r="S321" i="18" s="1"/>
  <c r="U320" i="18"/>
  <c r="T320" i="18"/>
  <c r="R320" i="18"/>
  <c r="Q320" i="18"/>
  <c r="P320" i="18"/>
  <c r="O320" i="18"/>
  <c r="I320" i="18"/>
  <c r="S320" i="18" s="1"/>
  <c r="U319" i="18"/>
  <c r="T319" i="18"/>
  <c r="R319" i="18"/>
  <c r="Q319" i="18"/>
  <c r="P319" i="18"/>
  <c r="O319" i="18"/>
  <c r="I319" i="18"/>
  <c r="S319" i="18" s="1"/>
  <c r="U318" i="18"/>
  <c r="T318" i="18"/>
  <c r="R318" i="18"/>
  <c r="Q318" i="18"/>
  <c r="P318" i="18"/>
  <c r="O318" i="18"/>
  <c r="I318" i="18"/>
  <c r="S318" i="18" s="1"/>
  <c r="P316" i="18"/>
  <c r="U315" i="18"/>
  <c r="T315" i="18"/>
  <c r="R315" i="18"/>
  <c r="Q315" i="18"/>
  <c r="P315" i="18"/>
  <c r="O315" i="18"/>
  <c r="I315" i="18"/>
  <c r="S315" i="18" s="1"/>
  <c r="U314" i="18"/>
  <c r="T314" i="18"/>
  <c r="R314" i="18"/>
  <c r="Q314" i="18"/>
  <c r="P314" i="18"/>
  <c r="O314" i="18"/>
  <c r="I314" i="18"/>
  <c r="S314" i="18" s="1"/>
  <c r="U313" i="18"/>
  <c r="T313" i="18"/>
  <c r="R313" i="18"/>
  <c r="Q313" i="18"/>
  <c r="P313" i="18"/>
  <c r="O313" i="18"/>
  <c r="I313" i="18"/>
  <c r="S313" i="18" s="1"/>
  <c r="U312" i="18"/>
  <c r="T312" i="18"/>
  <c r="R312" i="18"/>
  <c r="Q312" i="18"/>
  <c r="P312" i="18"/>
  <c r="O312" i="18"/>
  <c r="I312" i="18"/>
  <c r="S312" i="18" s="1"/>
  <c r="U311" i="18"/>
  <c r="T311" i="18"/>
  <c r="S311" i="18"/>
  <c r="R311" i="18"/>
  <c r="Q311" i="18"/>
  <c r="P311" i="18"/>
  <c r="V311" i="18"/>
  <c r="O311" i="18"/>
  <c r="I311" i="18"/>
  <c r="U310" i="18"/>
  <c r="T310" i="18"/>
  <c r="R310" i="18"/>
  <c r="Q310" i="18"/>
  <c r="P310" i="18"/>
  <c r="O310" i="18"/>
  <c r="I310" i="18"/>
  <c r="S310" i="18" s="1"/>
  <c r="U309" i="18"/>
  <c r="T309" i="18"/>
  <c r="R309" i="18"/>
  <c r="Q309" i="18"/>
  <c r="P309" i="18"/>
  <c r="O309" i="18"/>
  <c r="I309" i="18"/>
  <c r="S309" i="18" s="1"/>
  <c r="U308" i="18"/>
  <c r="T308" i="18"/>
  <c r="R308" i="18"/>
  <c r="Q308" i="18"/>
  <c r="P308" i="18"/>
  <c r="O308" i="18"/>
  <c r="I308" i="18"/>
  <c r="S308" i="18" s="1"/>
  <c r="U307" i="18"/>
  <c r="T307" i="18"/>
  <c r="R307" i="18"/>
  <c r="Q307" i="18"/>
  <c r="P307" i="18"/>
  <c r="O307" i="18"/>
  <c r="I307" i="18"/>
  <c r="S307" i="18" s="1"/>
  <c r="U306" i="18"/>
  <c r="T306" i="18"/>
  <c r="R306" i="18"/>
  <c r="Q306" i="18"/>
  <c r="P306" i="18"/>
  <c r="O306" i="18"/>
  <c r="I306" i="18"/>
  <c r="S306" i="18" s="1"/>
  <c r="P304" i="18"/>
  <c r="U303" i="18"/>
  <c r="T303" i="18"/>
  <c r="R303" i="18"/>
  <c r="Q303" i="18"/>
  <c r="P303" i="18"/>
  <c r="O303" i="18"/>
  <c r="I303" i="18"/>
  <c r="S303" i="18" s="1"/>
  <c r="U302" i="18"/>
  <c r="T302" i="18"/>
  <c r="R302" i="18"/>
  <c r="Q302" i="18"/>
  <c r="P302" i="18"/>
  <c r="O302" i="18"/>
  <c r="I302" i="18"/>
  <c r="S302" i="18" s="1"/>
  <c r="U301" i="18"/>
  <c r="T301" i="18"/>
  <c r="R301" i="18"/>
  <c r="Q301" i="18"/>
  <c r="P301" i="18"/>
  <c r="O301" i="18"/>
  <c r="I301" i="18"/>
  <c r="S301" i="18" s="1"/>
  <c r="U300" i="18"/>
  <c r="T300" i="18"/>
  <c r="R300" i="18"/>
  <c r="Q300" i="18"/>
  <c r="P300" i="18"/>
  <c r="O300" i="18"/>
  <c r="I300" i="18"/>
  <c r="S300" i="18" s="1"/>
  <c r="U299" i="18"/>
  <c r="T299" i="18"/>
  <c r="R299" i="18"/>
  <c r="Q299" i="18"/>
  <c r="P299" i="18"/>
  <c r="O299" i="18"/>
  <c r="I299" i="18"/>
  <c r="S299" i="18" s="1"/>
  <c r="U298" i="18"/>
  <c r="T298" i="18"/>
  <c r="S298" i="18"/>
  <c r="R298" i="18"/>
  <c r="Q298" i="18"/>
  <c r="P298" i="18"/>
  <c r="O298" i="18"/>
  <c r="I298" i="18"/>
  <c r="U297" i="18"/>
  <c r="T297" i="18"/>
  <c r="R297" i="18"/>
  <c r="Q297" i="18"/>
  <c r="P297" i="18"/>
  <c r="O297" i="18"/>
  <c r="I297" i="18"/>
  <c r="S297" i="18" s="1"/>
  <c r="U296" i="18"/>
  <c r="T296" i="18"/>
  <c r="R296" i="18"/>
  <c r="Q296" i="18"/>
  <c r="P296" i="18"/>
  <c r="O296" i="18"/>
  <c r="I296" i="18"/>
  <c r="S296" i="18" s="1"/>
  <c r="P294" i="18"/>
  <c r="U293" i="18"/>
  <c r="T293" i="18"/>
  <c r="R293" i="18"/>
  <c r="Q293" i="18"/>
  <c r="P293" i="18"/>
  <c r="O293" i="18"/>
  <c r="I293" i="18"/>
  <c r="S293" i="18" s="1"/>
  <c r="U292" i="18"/>
  <c r="T292" i="18"/>
  <c r="R292" i="18"/>
  <c r="Q292" i="18"/>
  <c r="P292" i="18"/>
  <c r="O292" i="18"/>
  <c r="I292" i="18"/>
  <c r="S292" i="18" s="1"/>
  <c r="U291" i="18"/>
  <c r="T291" i="18"/>
  <c r="R291" i="18"/>
  <c r="Q291" i="18"/>
  <c r="P291" i="18"/>
  <c r="O291" i="18"/>
  <c r="I291" i="18"/>
  <c r="S291" i="18" s="1"/>
  <c r="U290" i="18"/>
  <c r="T290" i="18"/>
  <c r="R290" i="18"/>
  <c r="Q290" i="18"/>
  <c r="P290" i="18"/>
  <c r="O290" i="18"/>
  <c r="I290" i="18"/>
  <c r="S290" i="18"/>
  <c r="U289" i="18"/>
  <c r="T289" i="18"/>
  <c r="R289" i="18"/>
  <c r="Q289" i="18"/>
  <c r="P289" i="18"/>
  <c r="O289" i="18"/>
  <c r="I289" i="18"/>
  <c r="S289" i="18" s="1"/>
  <c r="P287" i="18"/>
  <c r="U286" i="18"/>
  <c r="T286" i="18"/>
  <c r="R286" i="18"/>
  <c r="Q286" i="18"/>
  <c r="P286" i="18"/>
  <c r="O286" i="18"/>
  <c r="I286" i="18"/>
  <c r="S286" i="18" s="1"/>
  <c r="U285" i="18"/>
  <c r="T285" i="18"/>
  <c r="R285" i="18"/>
  <c r="Q285" i="18"/>
  <c r="P285" i="18"/>
  <c r="O285" i="18"/>
  <c r="I285" i="18"/>
  <c r="S285" i="18" s="1"/>
  <c r="P283" i="18"/>
  <c r="U282" i="18"/>
  <c r="T282" i="18"/>
  <c r="R282" i="18"/>
  <c r="Q282" i="18"/>
  <c r="P282" i="18"/>
  <c r="O282" i="18"/>
  <c r="I282" i="18"/>
  <c r="S282" i="18" s="1"/>
  <c r="U281" i="18"/>
  <c r="T281" i="18"/>
  <c r="R281" i="18"/>
  <c r="Q281" i="18"/>
  <c r="P281" i="18"/>
  <c r="O281" i="18"/>
  <c r="I281" i="18"/>
  <c r="S281" i="18" s="1"/>
  <c r="P279" i="18"/>
  <c r="U278" i="18"/>
  <c r="T278" i="18"/>
  <c r="R278" i="18"/>
  <c r="Q278" i="18"/>
  <c r="P278" i="18"/>
  <c r="O278" i="18"/>
  <c r="I278" i="18"/>
  <c r="S278" i="18" s="1"/>
  <c r="U277" i="18"/>
  <c r="T277" i="18"/>
  <c r="R277" i="18"/>
  <c r="Q277" i="18"/>
  <c r="P277" i="18"/>
  <c r="O277" i="18"/>
  <c r="I277" i="18"/>
  <c r="S277" i="18" s="1"/>
  <c r="U276" i="18"/>
  <c r="T276" i="18"/>
  <c r="R276" i="18"/>
  <c r="Q276" i="18"/>
  <c r="P276" i="18"/>
  <c r="O276" i="18"/>
  <c r="I276" i="18"/>
  <c r="S276" i="18" s="1"/>
  <c r="U275" i="18"/>
  <c r="T275" i="18"/>
  <c r="R275" i="18"/>
  <c r="Q275" i="18"/>
  <c r="P275" i="18"/>
  <c r="O275" i="18"/>
  <c r="I275" i="18"/>
  <c r="S275" i="18" s="1"/>
  <c r="U274" i="18"/>
  <c r="T274" i="18"/>
  <c r="R274" i="18"/>
  <c r="Q274" i="18"/>
  <c r="P274" i="18"/>
  <c r="O274" i="18"/>
  <c r="I274" i="18"/>
  <c r="S274" i="18" s="1"/>
  <c r="U273" i="18"/>
  <c r="T273" i="18"/>
  <c r="R273" i="18"/>
  <c r="Q273" i="18"/>
  <c r="P273" i="18"/>
  <c r="O273" i="18"/>
  <c r="I273" i="18"/>
  <c r="S273" i="18" s="1"/>
  <c r="U272" i="18"/>
  <c r="T272" i="18"/>
  <c r="R272" i="18"/>
  <c r="Q272" i="18"/>
  <c r="P272" i="18"/>
  <c r="O272" i="18"/>
  <c r="I272" i="18"/>
  <c r="S272" i="18" s="1"/>
  <c r="U271" i="18"/>
  <c r="T271" i="18"/>
  <c r="R271" i="18"/>
  <c r="Q271" i="18"/>
  <c r="P271" i="18"/>
  <c r="O271" i="18"/>
  <c r="I271" i="18"/>
  <c r="S271" i="18" s="1"/>
  <c r="U270" i="18"/>
  <c r="T270" i="18"/>
  <c r="R270" i="18"/>
  <c r="Q270" i="18"/>
  <c r="P270" i="18"/>
  <c r="O270" i="18"/>
  <c r="I270" i="18"/>
  <c r="S270" i="18" s="1"/>
  <c r="U269" i="18"/>
  <c r="T269" i="18"/>
  <c r="R269" i="18"/>
  <c r="Q269" i="18"/>
  <c r="P269" i="18"/>
  <c r="O269" i="18"/>
  <c r="I269" i="18"/>
  <c r="S269" i="18" s="1"/>
  <c r="U268" i="18"/>
  <c r="T268" i="18"/>
  <c r="R268" i="18"/>
  <c r="Q268" i="18"/>
  <c r="P268" i="18"/>
  <c r="V268" i="18" s="1"/>
  <c r="O268" i="18"/>
  <c r="I268" i="18"/>
  <c r="S268" i="18" s="1"/>
  <c r="U267" i="18"/>
  <c r="T267" i="18"/>
  <c r="R267" i="18"/>
  <c r="Q267" i="18"/>
  <c r="P267" i="18"/>
  <c r="O267" i="18"/>
  <c r="I267" i="18"/>
  <c r="S267" i="18" s="1"/>
  <c r="U266" i="18"/>
  <c r="T266" i="18"/>
  <c r="R266" i="18"/>
  <c r="Q266" i="18"/>
  <c r="P266" i="18"/>
  <c r="O266" i="18"/>
  <c r="I266" i="18"/>
  <c r="S266" i="18" s="1"/>
  <c r="U265" i="18"/>
  <c r="T265" i="18"/>
  <c r="R265" i="18"/>
  <c r="Q265" i="18"/>
  <c r="P265" i="18"/>
  <c r="O265" i="18"/>
  <c r="I265" i="18"/>
  <c r="S265" i="18" s="1"/>
  <c r="U264" i="18"/>
  <c r="T264" i="18"/>
  <c r="R264" i="18"/>
  <c r="Q264" i="18"/>
  <c r="P264" i="18"/>
  <c r="O264" i="18"/>
  <c r="I264" i="18"/>
  <c r="S264" i="18" s="1"/>
  <c r="P262" i="18"/>
  <c r="U261" i="18"/>
  <c r="T261" i="18"/>
  <c r="R261" i="18"/>
  <c r="Q261" i="18"/>
  <c r="P261" i="18"/>
  <c r="O261" i="18"/>
  <c r="I261" i="18"/>
  <c r="S261" i="18" s="1"/>
  <c r="U260" i="18"/>
  <c r="T260" i="18"/>
  <c r="R260" i="18"/>
  <c r="Q260" i="18"/>
  <c r="P260" i="18"/>
  <c r="O260" i="18"/>
  <c r="I260" i="18"/>
  <c r="S260" i="18" s="1"/>
  <c r="U259" i="18"/>
  <c r="T259" i="18"/>
  <c r="R259" i="18"/>
  <c r="Q259" i="18"/>
  <c r="P259" i="18"/>
  <c r="O259" i="18"/>
  <c r="I259" i="18"/>
  <c r="S259" i="18" s="1"/>
  <c r="U258" i="18"/>
  <c r="T258" i="18"/>
  <c r="R258" i="18"/>
  <c r="Q258" i="18"/>
  <c r="P258" i="18"/>
  <c r="O258" i="18"/>
  <c r="I258" i="18"/>
  <c r="S258" i="18" s="1"/>
  <c r="U257" i="18"/>
  <c r="T257" i="18"/>
  <c r="R257" i="18"/>
  <c r="Q257" i="18"/>
  <c r="P257" i="18"/>
  <c r="O257" i="18"/>
  <c r="I257" i="18"/>
  <c r="S257" i="18" s="1"/>
  <c r="U256" i="18"/>
  <c r="T256" i="18"/>
  <c r="R256" i="18"/>
  <c r="Q256" i="18"/>
  <c r="P256" i="18"/>
  <c r="O256" i="18"/>
  <c r="I256" i="18"/>
  <c r="S256" i="18" s="1"/>
  <c r="V256" i="18" s="1"/>
  <c r="U255" i="18"/>
  <c r="T255" i="18"/>
  <c r="R255" i="18"/>
  <c r="Q255" i="18"/>
  <c r="P255" i="18"/>
  <c r="O255" i="18"/>
  <c r="I255" i="18"/>
  <c r="S255" i="18" s="1"/>
  <c r="U254" i="18"/>
  <c r="T254" i="18"/>
  <c r="R254" i="18"/>
  <c r="Q254" i="18"/>
  <c r="P254" i="18"/>
  <c r="O254" i="18"/>
  <c r="I254" i="18"/>
  <c r="S254" i="18"/>
  <c r="U253" i="18"/>
  <c r="T253" i="18"/>
  <c r="R253" i="18"/>
  <c r="Q253" i="18"/>
  <c r="P253" i="18"/>
  <c r="V253" i="18" s="1"/>
  <c r="O253" i="18"/>
  <c r="I253" i="18"/>
  <c r="S253" i="18" s="1"/>
  <c r="U252" i="18"/>
  <c r="T252" i="18"/>
  <c r="R252" i="18"/>
  <c r="Q252" i="18"/>
  <c r="P252" i="18"/>
  <c r="O252" i="18"/>
  <c r="I252" i="18"/>
  <c r="S252" i="18" s="1"/>
  <c r="P250" i="18"/>
  <c r="U249" i="18"/>
  <c r="T249" i="18"/>
  <c r="R249" i="18"/>
  <c r="Q249" i="18"/>
  <c r="P249" i="18"/>
  <c r="O249" i="18"/>
  <c r="I249" i="18"/>
  <c r="S249" i="18" s="1"/>
  <c r="U248" i="18"/>
  <c r="T248" i="18"/>
  <c r="S248" i="18"/>
  <c r="R248" i="18"/>
  <c r="Q248" i="18"/>
  <c r="P248" i="18"/>
  <c r="V248" i="18" s="1"/>
  <c r="O248" i="18"/>
  <c r="I248" i="18"/>
  <c r="U247" i="18"/>
  <c r="T247" i="18"/>
  <c r="S247" i="18"/>
  <c r="R247" i="18"/>
  <c r="Q247" i="18"/>
  <c r="P247" i="18"/>
  <c r="O247" i="18"/>
  <c r="I247" i="18"/>
  <c r="U246" i="18"/>
  <c r="T246" i="18"/>
  <c r="R246" i="18"/>
  <c r="Q246" i="18"/>
  <c r="P246" i="18"/>
  <c r="O246" i="18"/>
  <c r="I246" i="18"/>
  <c r="S246" i="18" s="1"/>
  <c r="U245" i="18"/>
  <c r="T245" i="18"/>
  <c r="R245" i="18"/>
  <c r="Q245" i="18"/>
  <c r="P245" i="18"/>
  <c r="O245" i="18"/>
  <c r="I245" i="18"/>
  <c r="S245" i="18" s="1"/>
  <c r="U244" i="18"/>
  <c r="T244" i="18"/>
  <c r="R244" i="18"/>
  <c r="Q244" i="18"/>
  <c r="P244" i="18"/>
  <c r="O244" i="18"/>
  <c r="I244" i="18"/>
  <c r="S244" i="18" s="1"/>
  <c r="U243" i="18"/>
  <c r="T243" i="18"/>
  <c r="R243" i="18"/>
  <c r="Q243" i="18"/>
  <c r="P243" i="18"/>
  <c r="O243" i="18"/>
  <c r="I243" i="18"/>
  <c r="S243" i="18" s="1"/>
  <c r="P241" i="18"/>
  <c r="U240" i="18"/>
  <c r="T240" i="18"/>
  <c r="R240" i="18"/>
  <c r="Q240" i="18"/>
  <c r="P240" i="18"/>
  <c r="O240" i="18"/>
  <c r="I240" i="18"/>
  <c r="S240" i="18" s="1"/>
  <c r="U239" i="18"/>
  <c r="T239" i="18"/>
  <c r="R239" i="18"/>
  <c r="Q239" i="18"/>
  <c r="P239" i="18"/>
  <c r="O239" i="18"/>
  <c r="I239" i="18"/>
  <c r="S239" i="18" s="1"/>
  <c r="U238" i="18"/>
  <c r="T238" i="18"/>
  <c r="R238" i="18"/>
  <c r="Q238" i="18"/>
  <c r="P238" i="18"/>
  <c r="O238" i="18"/>
  <c r="I238" i="18"/>
  <c r="S238" i="18" s="1"/>
  <c r="U237" i="18"/>
  <c r="T237" i="18"/>
  <c r="R237" i="18"/>
  <c r="Q237" i="18"/>
  <c r="P237" i="18"/>
  <c r="O237" i="18"/>
  <c r="I237" i="18"/>
  <c r="S237" i="18"/>
  <c r="U236" i="18"/>
  <c r="T236" i="18"/>
  <c r="R236" i="18"/>
  <c r="Q236" i="18"/>
  <c r="P236" i="18"/>
  <c r="O236" i="18"/>
  <c r="I236" i="18"/>
  <c r="S236" i="18"/>
  <c r="P234" i="18"/>
  <c r="U233" i="18"/>
  <c r="T233" i="18"/>
  <c r="R233" i="18"/>
  <c r="Q233" i="18"/>
  <c r="P233" i="18"/>
  <c r="O233" i="18"/>
  <c r="I233" i="18"/>
  <c r="S233" i="18" s="1"/>
  <c r="U232" i="18"/>
  <c r="T232" i="18"/>
  <c r="R232" i="18"/>
  <c r="Q232" i="18"/>
  <c r="P232" i="18"/>
  <c r="O232" i="18"/>
  <c r="I232" i="18"/>
  <c r="S232" i="18" s="1"/>
  <c r="U231" i="18"/>
  <c r="T231" i="18"/>
  <c r="R231" i="18"/>
  <c r="Q231" i="18"/>
  <c r="P231" i="18"/>
  <c r="O231" i="18"/>
  <c r="I231" i="18"/>
  <c r="S231" i="18" s="1"/>
  <c r="U230" i="18"/>
  <c r="T230" i="18"/>
  <c r="R230" i="18"/>
  <c r="Q230" i="18"/>
  <c r="P230" i="18"/>
  <c r="O230" i="18"/>
  <c r="I230" i="18"/>
  <c r="S230" i="18" s="1"/>
  <c r="U229" i="18"/>
  <c r="T229" i="18"/>
  <c r="R229" i="18"/>
  <c r="Q229" i="18"/>
  <c r="P229" i="18"/>
  <c r="O229" i="18"/>
  <c r="I229" i="18"/>
  <c r="S229" i="18" s="1"/>
  <c r="U228" i="18"/>
  <c r="T228" i="18"/>
  <c r="R228" i="18"/>
  <c r="Q228" i="18"/>
  <c r="P228" i="18"/>
  <c r="O228" i="18"/>
  <c r="I228" i="18"/>
  <c r="S228" i="18" s="1"/>
  <c r="U227" i="18"/>
  <c r="T227" i="18"/>
  <c r="R227" i="18"/>
  <c r="Q227" i="18"/>
  <c r="P227" i="18"/>
  <c r="O227" i="18"/>
  <c r="I227" i="18"/>
  <c r="S227" i="18" s="1"/>
  <c r="P225" i="18"/>
  <c r="P223" i="18"/>
  <c r="U222" i="18"/>
  <c r="T222" i="18"/>
  <c r="R222" i="18"/>
  <c r="Q222" i="18"/>
  <c r="P222" i="18"/>
  <c r="V222" i="18" s="1"/>
  <c r="O222" i="18"/>
  <c r="I222" i="18"/>
  <c r="S222" i="18" s="1"/>
  <c r="U221" i="18"/>
  <c r="T221" i="18"/>
  <c r="R221" i="18"/>
  <c r="Q221" i="18"/>
  <c r="P221" i="18"/>
  <c r="O221" i="18"/>
  <c r="I221" i="18"/>
  <c r="S221" i="18" s="1"/>
  <c r="U220" i="18"/>
  <c r="T220" i="18"/>
  <c r="R220" i="18"/>
  <c r="Q220" i="18"/>
  <c r="P220" i="18"/>
  <c r="O220" i="18"/>
  <c r="I220" i="18"/>
  <c r="S220" i="18" s="1"/>
  <c r="U219" i="18"/>
  <c r="T219" i="18"/>
  <c r="R219" i="18"/>
  <c r="Q219" i="18"/>
  <c r="P219" i="18"/>
  <c r="O219" i="18"/>
  <c r="I219" i="18"/>
  <c r="S219" i="18" s="1"/>
  <c r="U218" i="18"/>
  <c r="T218" i="18"/>
  <c r="R218" i="18"/>
  <c r="Q218" i="18"/>
  <c r="P218" i="18"/>
  <c r="O218" i="18"/>
  <c r="I218" i="18"/>
  <c r="S218" i="18" s="1"/>
  <c r="U217" i="18"/>
  <c r="T217" i="18"/>
  <c r="R217" i="18"/>
  <c r="Q217" i="18"/>
  <c r="P217" i="18"/>
  <c r="O217" i="18"/>
  <c r="I217" i="18"/>
  <c r="S217" i="18" s="1"/>
  <c r="P215" i="18"/>
  <c r="U214" i="18"/>
  <c r="T214" i="18"/>
  <c r="S214" i="18"/>
  <c r="R214" i="18"/>
  <c r="Q214" i="18"/>
  <c r="P214" i="18"/>
  <c r="V214" i="18" s="1"/>
  <c r="O214" i="18"/>
  <c r="U213" i="18"/>
  <c r="T213" i="18"/>
  <c r="R213" i="18"/>
  <c r="Q213" i="18"/>
  <c r="P213" i="18"/>
  <c r="O213" i="18"/>
  <c r="I213" i="18"/>
  <c r="S213" i="18" s="1"/>
  <c r="V213" i="18" s="1"/>
  <c r="U212" i="18"/>
  <c r="T212" i="18"/>
  <c r="R212" i="18"/>
  <c r="Q212" i="18"/>
  <c r="P212" i="18"/>
  <c r="O212" i="18"/>
  <c r="I212" i="18"/>
  <c r="S212" i="18"/>
  <c r="U211" i="18"/>
  <c r="T211" i="18"/>
  <c r="R211" i="18"/>
  <c r="Q211" i="18"/>
  <c r="P211" i="18"/>
  <c r="O211" i="18"/>
  <c r="I211" i="18"/>
  <c r="S211" i="18" s="1"/>
  <c r="U210" i="18"/>
  <c r="T210" i="18"/>
  <c r="R210" i="18"/>
  <c r="Q210" i="18"/>
  <c r="P210" i="18"/>
  <c r="O210" i="18"/>
  <c r="I210" i="18"/>
  <c r="S210" i="18" s="1"/>
  <c r="U209" i="18"/>
  <c r="T209" i="18"/>
  <c r="R209" i="18"/>
  <c r="Q209" i="18"/>
  <c r="P209" i="18"/>
  <c r="O209" i="18"/>
  <c r="I209" i="18"/>
  <c r="S209" i="18"/>
  <c r="U208" i="18"/>
  <c r="T208" i="18"/>
  <c r="R208" i="18"/>
  <c r="Q208" i="18"/>
  <c r="P208" i="18"/>
  <c r="O208" i="18"/>
  <c r="I208" i="18"/>
  <c r="S208" i="18"/>
  <c r="U207" i="18"/>
  <c r="T207" i="18"/>
  <c r="R207" i="18"/>
  <c r="Q207" i="18"/>
  <c r="P207" i="18"/>
  <c r="O207" i="18"/>
  <c r="I207" i="18"/>
  <c r="S207" i="18" s="1"/>
  <c r="U206" i="18"/>
  <c r="T206" i="18"/>
  <c r="R206" i="18"/>
  <c r="Q206" i="18"/>
  <c r="P206" i="18"/>
  <c r="O206" i="18"/>
  <c r="I206" i="18"/>
  <c r="S206" i="18" s="1"/>
  <c r="U205" i="18"/>
  <c r="T205" i="18"/>
  <c r="R205" i="18"/>
  <c r="Q205" i="18"/>
  <c r="P205" i="18"/>
  <c r="O205" i="18"/>
  <c r="I205" i="18"/>
  <c r="S205" i="18" s="1"/>
  <c r="U204" i="18"/>
  <c r="T204" i="18"/>
  <c r="R204" i="18"/>
  <c r="Q204" i="18"/>
  <c r="P204" i="18"/>
  <c r="O204" i="18"/>
  <c r="I204" i="18"/>
  <c r="S204" i="18" s="1"/>
  <c r="U203" i="18"/>
  <c r="T203" i="18"/>
  <c r="R203" i="18"/>
  <c r="Q203" i="18"/>
  <c r="P203" i="18"/>
  <c r="O203" i="18"/>
  <c r="I203" i="18"/>
  <c r="S203" i="18"/>
  <c r="P201" i="18"/>
  <c r="U200" i="18"/>
  <c r="T200" i="18"/>
  <c r="R200" i="18"/>
  <c r="Q200" i="18"/>
  <c r="P200" i="18"/>
  <c r="I200" i="18"/>
  <c r="S200" i="18"/>
  <c r="P198" i="18"/>
  <c r="U197" i="18"/>
  <c r="T197" i="18"/>
  <c r="R197" i="18"/>
  <c r="Q197" i="18"/>
  <c r="P197" i="18"/>
  <c r="O197" i="18"/>
  <c r="I197" i="18"/>
  <c r="S197" i="18" s="1"/>
  <c r="U196" i="18"/>
  <c r="T196" i="18"/>
  <c r="R196" i="18"/>
  <c r="Q196" i="18"/>
  <c r="V196" i="18" s="1"/>
  <c r="P196" i="18"/>
  <c r="O196" i="18"/>
  <c r="I196" i="18"/>
  <c r="S196" i="18" s="1"/>
  <c r="U195" i="18"/>
  <c r="T195" i="18"/>
  <c r="R195" i="18"/>
  <c r="Q195" i="18"/>
  <c r="P195" i="18"/>
  <c r="O195" i="18"/>
  <c r="I195" i="18"/>
  <c r="S195" i="18" s="1"/>
  <c r="U194" i="18"/>
  <c r="T194" i="18"/>
  <c r="R194" i="18"/>
  <c r="Q194" i="18"/>
  <c r="P194" i="18"/>
  <c r="O194" i="18"/>
  <c r="I194" i="18"/>
  <c r="S194" i="18" s="1"/>
  <c r="U193" i="18"/>
  <c r="T193" i="18"/>
  <c r="R193" i="18"/>
  <c r="Q193" i="18"/>
  <c r="P193" i="18"/>
  <c r="O193" i="18"/>
  <c r="I193" i="18"/>
  <c r="S193" i="18" s="1"/>
  <c r="U192" i="18"/>
  <c r="T192" i="18"/>
  <c r="R192" i="18"/>
  <c r="Q192" i="18"/>
  <c r="P192" i="18"/>
  <c r="O192" i="18"/>
  <c r="I192" i="18"/>
  <c r="S192" i="18" s="1"/>
  <c r="U191" i="18"/>
  <c r="T191" i="18"/>
  <c r="R191" i="18"/>
  <c r="Q191" i="18"/>
  <c r="P191" i="18"/>
  <c r="O191" i="18"/>
  <c r="I191" i="18"/>
  <c r="S191" i="18" s="1"/>
  <c r="U190" i="18"/>
  <c r="T190" i="18"/>
  <c r="R190" i="18"/>
  <c r="Q190" i="18"/>
  <c r="P190" i="18"/>
  <c r="O190" i="18"/>
  <c r="I190" i="18"/>
  <c r="S190" i="18" s="1"/>
  <c r="U189" i="18"/>
  <c r="T189" i="18"/>
  <c r="R189" i="18"/>
  <c r="Q189" i="18"/>
  <c r="P189" i="18"/>
  <c r="O189" i="18"/>
  <c r="I189" i="18"/>
  <c r="S189" i="18" s="1"/>
  <c r="U188" i="18"/>
  <c r="T188" i="18"/>
  <c r="R188" i="18"/>
  <c r="Q188" i="18"/>
  <c r="P188" i="18"/>
  <c r="O188" i="18"/>
  <c r="I188" i="18"/>
  <c r="S188" i="18" s="1"/>
  <c r="V188" i="18" s="1"/>
  <c r="U187" i="18"/>
  <c r="T187" i="18"/>
  <c r="R187" i="18"/>
  <c r="Q187" i="18"/>
  <c r="P187" i="18"/>
  <c r="O187" i="18"/>
  <c r="I187" i="18"/>
  <c r="S187" i="18" s="1"/>
  <c r="U186" i="18"/>
  <c r="T186" i="18"/>
  <c r="R186" i="18"/>
  <c r="Q186" i="18"/>
  <c r="P186" i="18"/>
  <c r="O186" i="18"/>
  <c r="I186" i="18"/>
  <c r="S186" i="18" s="1"/>
  <c r="U185" i="18"/>
  <c r="T185" i="18"/>
  <c r="R185" i="18"/>
  <c r="Q185" i="18"/>
  <c r="P185" i="18"/>
  <c r="O185" i="18"/>
  <c r="I185" i="18"/>
  <c r="S185" i="18" s="1"/>
  <c r="U184" i="18"/>
  <c r="T184" i="18"/>
  <c r="R184" i="18"/>
  <c r="Q184" i="18"/>
  <c r="P184" i="18"/>
  <c r="O184" i="18"/>
  <c r="I184" i="18"/>
  <c r="S184" i="18" s="1"/>
  <c r="U183" i="18"/>
  <c r="T183" i="18"/>
  <c r="R183" i="18"/>
  <c r="Q183" i="18"/>
  <c r="P183" i="18"/>
  <c r="O183" i="18"/>
  <c r="I183" i="18"/>
  <c r="S183" i="18" s="1"/>
  <c r="P181" i="18"/>
  <c r="U180" i="18"/>
  <c r="T180" i="18"/>
  <c r="R180" i="18"/>
  <c r="Q180" i="18"/>
  <c r="P180" i="18"/>
  <c r="O180" i="18"/>
  <c r="I180" i="18"/>
  <c r="S180" i="18" s="1"/>
  <c r="U179" i="18"/>
  <c r="T179" i="18"/>
  <c r="R179" i="18"/>
  <c r="Q179" i="18"/>
  <c r="P179" i="18"/>
  <c r="O179" i="18"/>
  <c r="I179" i="18"/>
  <c r="S179" i="18" s="1"/>
  <c r="U178" i="18"/>
  <c r="T178" i="18"/>
  <c r="R178" i="18"/>
  <c r="Q178" i="18"/>
  <c r="P178" i="18"/>
  <c r="O178" i="18"/>
  <c r="I178" i="18"/>
  <c r="S178" i="18" s="1"/>
  <c r="U177" i="18"/>
  <c r="T177" i="18"/>
  <c r="R177" i="18"/>
  <c r="Q177" i="18"/>
  <c r="P177" i="18"/>
  <c r="O177" i="18"/>
  <c r="I177" i="18"/>
  <c r="S177" i="18" s="1"/>
  <c r="U176" i="18"/>
  <c r="T176" i="18"/>
  <c r="R176" i="18"/>
  <c r="Q176" i="18"/>
  <c r="P176" i="18"/>
  <c r="O176" i="18"/>
  <c r="I176" i="18"/>
  <c r="S176" i="18" s="1"/>
  <c r="V176" i="18" s="1"/>
  <c r="U175" i="18"/>
  <c r="T175" i="18"/>
  <c r="R175" i="18"/>
  <c r="Q175" i="18"/>
  <c r="P175" i="18"/>
  <c r="O175" i="18"/>
  <c r="I175" i="18"/>
  <c r="S175" i="18" s="1"/>
  <c r="U174" i="18"/>
  <c r="T174" i="18"/>
  <c r="R174" i="18"/>
  <c r="Q174" i="18"/>
  <c r="P174" i="18"/>
  <c r="O174" i="18"/>
  <c r="I174" i="18"/>
  <c r="S174" i="18" s="1"/>
  <c r="U173" i="18"/>
  <c r="T173" i="18"/>
  <c r="R173" i="18"/>
  <c r="Q173" i="18"/>
  <c r="P173" i="18"/>
  <c r="O173" i="18"/>
  <c r="I173" i="18"/>
  <c r="S173" i="18" s="1"/>
  <c r="U172" i="18"/>
  <c r="T172" i="18"/>
  <c r="R172" i="18"/>
  <c r="Q172" i="18"/>
  <c r="P172" i="18"/>
  <c r="O172" i="18"/>
  <c r="I172" i="18"/>
  <c r="S172" i="18" s="1"/>
  <c r="U171" i="18"/>
  <c r="T171" i="18"/>
  <c r="R171" i="18"/>
  <c r="Q171" i="18"/>
  <c r="P171" i="18"/>
  <c r="O171" i="18"/>
  <c r="I171" i="18"/>
  <c r="S171" i="18" s="1"/>
  <c r="U170" i="18"/>
  <c r="T170" i="18"/>
  <c r="R170" i="18"/>
  <c r="Q170" i="18"/>
  <c r="P170" i="18"/>
  <c r="O170" i="18"/>
  <c r="I170" i="18"/>
  <c r="S170" i="18" s="1"/>
  <c r="U169" i="18"/>
  <c r="T169" i="18"/>
  <c r="R169" i="18"/>
  <c r="Q169" i="18"/>
  <c r="P169" i="18"/>
  <c r="O169" i="18"/>
  <c r="I169" i="18"/>
  <c r="S169" i="18" s="1"/>
  <c r="U168" i="18"/>
  <c r="T168" i="18"/>
  <c r="R168" i="18"/>
  <c r="Q168" i="18"/>
  <c r="P168" i="18"/>
  <c r="O168" i="18"/>
  <c r="I168" i="18"/>
  <c r="S168" i="18" s="1"/>
  <c r="P166" i="18"/>
  <c r="U165" i="18"/>
  <c r="T165" i="18"/>
  <c r="R165" i="18"/>
  <c r="Q165" i="18"/>
  <c r="P165" i="18"/>
  <c r="O165" i="18"/>
  <c r="I165" i="18"/>
  <c r="S165" i="18" s="1"/>
  <c r="V164" i="18"/>
  <c r="B156" i="18"/>
  <c r="V155" i="18"/>
  <c r="U155" i="18"/>
  <c r="T155" i="18"/>
  <c r="S155" i="18"/>
  <c r="R155" i="18"/>
  <c r="Q155" i="18"/>
  <c r="P155" i="18"/>
  <c r="L155" i="18"/>
  <c r="K155" i="18"/>
  <c r="J155" i="18"/>
  <c r="I155" i="18"/>
  <c r="H155" i="18"/>
  <c r="G155" i="18"/>
  <c r="F155" i="18"/>
  <c r="E155" i="18"/>
  <c r="D155" i="18"/>
  <c r="C155" i="18"/>
  <c r="B155" i="18"/>
  <c r="C150" i="18"/>
  <c r="C145" i="18"/>
  <c r="O143" i="18"/>
  <c r="N143" i="18"/>
  <c r="M143" i="18"/>
  <c r="L143" i="18"/>
  <c r="K143" i="18"/>
  <c r="J143" i="18"/>
  <c r="I143" i="18"/>
  <c r="H143" i="18"/>
  <c r="G143" i="18"/>
  <c r="F143" i="18"/>
  <c r="E143" i="18"/>
  <c r="D143" i="18"/>
  <c r="C143" i="18"/>
  <c r="B143" i="18"/>
  <c r="C123" i="18"/>
  <c r="C122" i="18"/>
  <c r="C121" i="18"/>
  <c r="C120" i="18"/>
  <c r="C119" i="18"/>
  <c r="C118" i="18"/>
  <c r="H98" i="18"/>
  <c r="C98" i="18"/>
  <c r="L111" i="18" s="1"/>
  <c r="H97" i="18"/>
  <c r="C97" i="18"/>
  <c r="C110" i="18" s="1"/>
  <c r="F110" i="18" s="1"/>
  <c r="H96" i="18"/>
  <c r="C96" i="18"/>
  <c r="H95" i="18"/>
  <c r="C95" i="18"/>
  <c r="C108" i="18" s="1"/>
  <c r="F108" i="18" s="1"/>
  <c r="H94" i="18"/>
  <c r="C94" i="18"/>
  <c r="H93" i="18"/>
  <c r="C93" i="18"/>
  <c r="M84" i="18"/>
  <c r="N84" i="18" s="1"/>
  <c r="O84" i="18" s="1"/>
  <c r="L84" i="18"/>
  <c r="C84" i="18"/>
  <c r="F84" i="18"/>
  <c r="M83" i="18"/>
  <c r="N83" i="18" s="1"/>
  <c r="O83" i="18" s="1"/>
  <c r="L83" i="18"/>
  <c r="C83" i="18"/>
  <c r="F83" i="18" s="1"/>
  <c r="M82" i="18"/>
  <c r="L82" i="18"/>
  <c r="C82" i="18"/>
  <c r="F82" i="18" s="1"/>
  <c r="M81" i="18"/>
  <c r="N81" i="18" s="1"/>
  <c r="L81" i="18"/>
  <c r="C81" i="18"/>
  <c r="M80" i="18"/>
  <c r="N80" i="18"/>
  <c r="O80" i="18" s="1"/>
  <c r="L80" i="18"/>
  <c r="C80" i="18"/>
  <c r="F80" i="18"/>
  <c r="M79" i="18"/>
  <c r="N79" i="18" s="1"/>
  <c r="O79" i="18" s="1"/>
  <c r="L79" i="18"/>
  <c r="C79" i="18"/>
  <c r="F79" i="18" s="1"/>
  <c r="H79" i="18" s="1"/>
  <c r="I79" i="18" s="1"/>
  <c r="J79" i="18" s="1"/>
  <c r="G86" i="18" s="1"/>
  <c r="C68" i="18"/>
  <c r="I66" i="18"/>
  <c r="G66" i="18"/>
  <c r="K66" i="18" s="1"/>
  <c r="I65" i="18"/>
  <c r="G65" i="18"/>
  <c r="K65" i="18"/>
  <c r="D64" i="18"/>
  <c r="G64" i="18" s="1"/>
  <c r="K64" i="18" s="1"/>
  <c r="I63" i="18"/>
  <c r="G63" i="18"/>
  <c r="K63" i="18" s="1"/>
  <c r="I62" i="18"/>
  <c r="G62" i="18"/>
  <c r="K62" i="18" s="1"/>
  <c r="I61" i="18"/>
  <c r="G61" i="18"/>
  <c r="K61" i="18" s="1"/>
  <c r="C52" i="18"/>
  <c r="N44" i="18"/>
  <c r="K44" i="18"/>
  <c r="M44" i="18" s="1"/>
  <c r="M37" i="18"/>
  <c r="L37" i="18"/>
  <c r="K37" i="18"/>
  <c r="M31" i="18"/>
  <c r="K31" i="18"/>
  <c r="J31" i="18"/>
  <c r="I31" i="18"/>
  <c r="H31" i="18"/>
  <c r="G31" i="18"/>
  <c r="N30" i="18"/>
  <c r="M30" i="18"/>
  <c r="L30" i="18"/>
  <c r="M25" i="18"/>
  <c r="L25" i="18"/>
  <c r="O25" i="18" s="1"/>
  <c r="P25" i="18" s="1"/>
  <c r="Q25" i="18" s="1"/>
  <c r="M24" i="18"/>
  <c r="L24" i="18"/>
  <c r="O24" i="18" s="1"/>
  <c r="P24" i="18" s="1"/>
  <c r="O23" i="18"/>
  <c r="P23" i="18" s="1"/>
  <c r="R23" i="18" s="1"/>
  <c r="M23" i="18"/>
  <c r="L23" i="18"/>
  <c r="M21" i="18"/>
  <c r="L21" i="18"/>
  <c r="O21" i="18" s="1"/>
  <c r="P21" i="18" s="1"/>
  <c r="M20" i="18"/>
  <c r="L20" i="18"/>
  <c r="O20" i="18" s="1"/>
  <c r="P20" i="18" s="1"/>
  <c r="R20" i="18" s="1"/>
  <c r="M19" i="18"/>
  <c r="L19" i="18"/>
  <c r="O19" i="18" s="1"/>
  <c r="P19" i="18" s="1"/>
  <c r="O18" i="18"/>
  <c r="P18" i="18" s="1"/>
  <c r="M18" i="18"/>
  <c r="L18" i="18"/>
  <c r="M17" i="18"/>
  <c r="L17" i="18"/>
  <c r="O17" i="18" s="1"/>
  <c r="P17" i="18" s="1"/>
  <c r="M16" i="18"/>
  <c r="L16" i="18"/>
  <c r="O16" i="18" s="1"/>
  <c r="P16" i="18" s="1"/>
  <c r="R16" i="18" s="1"/>
  <c r="S16" i="18" s="1"/>
  <c r="T16" i="18" s="1"/>
  <c r="M15" i="18"/>
  <c r="L15" i="18"/>
  <c r="M14" i="18"/>
  <c r="L14" i="18"/>
  <c r="O14" i="18" s="1"/>
  <c r="L12" i="18"/>
  <c r="B64" i="14"/>
  <c r="C108" i="14"/>
  <c r="N66" i="14"/>
  <c r="L66" i="14"/>
  <c r="C62" i="14"/>
  <c r="N59" i="14"/>
  <c r="B62" i="14"/>
  <c r="B38" i="14" s="1"/>
  <c r="G55" i="14" s="1"/>
  <c r="M60" i="14"/>
  <c r="L60" i="14"/>
  <c r="K60" i="14"/>
  <c r="I60" i="14"/>
  <c r="H60" i="14"/>
  <c r="G60" i="14"/>
  <c r="M59" i="14"/>
  <c r="L59" i="14"/>
  <c r="K59" i="14"/>
  <c r="I59" i="14"/>
  <c r="H59" i="14"/>
  <c r="G59" i="14"/>
  <c r="K58" i="14"/>
  <c r="G58" i="14"/>
  <c r="M57" i="14"/>
  <c r="K57" i="14"/>
  <c r="G57" i="14"/>
  <c r="K56" i="14"/>
  <c r="G56" i="14"/>
  <c r="M55" i="14"/>
  <c r="L55" i="14"/>
  <c r="K55" i="14"/>
  <c r="L73" i="14"/>
  <c r="I55" i="14"/>
  <c r="H55" i="14"/>
  <c r="K54" i="14"/>
  <c r="G54" i="14"/>
  <c r="K53" i="14"/>
  <c r="G53" i="14"/>
  <c r="K52" i="14"/>
  <c r="G52" i="14"/>
  <c r="K51" i="14"/>
  <c r="G51" i="14"/>
  <c r="M50" i="14"/>
  <c r="L50" i="14"/>
  <c r="K50" i="14"/>
  <c r="I50" i="14"/>
  <c r="H50" i="14"/>
  <c r="G50" i="14"/>
  <c r="D45" i="14"/>
  <c r="G42" i="14" s="1"/>
  <c r="K44" i="14"/>
  <c r="M40" i="14"/>
  <c r="K40" i="14"/>
  <c r="I40" i="14"/>
  <c r="I41" i="14" s="1"/>
  <c r="Q41" i="14"/>
  <c r="M53" i="14"/>
  <c r="N54" i="14"/>
  <c r="L56" i="14"/>
  <c r="N73" i="14" s="1"/>
  <c r="N50" i="14"/>
  <c r="L52" i="14"/>
  <c r="F73" i="14" s="1"/>
  <c r="N58" i="14"/>
  <c r="L51" i="14"/>
  <c r="D73" i="14" s="1"/>
  <c r="M52" i="14"/>
  <c r="N53" i="14"/>
  <c r="M56" i="14"/>
  <c r="N57" i="14"/>
  <c r="M51" i="14"/>
  <c r="N52" i="14"/>
  <c r="L54" i="14"/>
  <c r="J73" i="14" s="1"/>
  <c r="N56" i="14"/>
  <c r="L58" i="14"/>
  <c r="N80" i="14" s="1"/>
  <c r="N60" i="14"/>
  <c r="N51" i="14"/>
  <c r="L53" i="14"/>
  <c r="H73" i="14" s="1"/>
  <c r="M54" i="14"/>
  <c r="N55" i="14"/>
  <c r="L57" i="14"/>
  <c r="L80" i="14" s="1"/>
  <c r="M58" i="14"/>
  <c r="Q16" i="18"/>
  <c r="Q20" i="18"/>
  <c r="Q23" i="18"/>
  <c r="R25" i="18"/>
  <c r="S25" i="18" s="1"/>
  <c r="T25" i="18" s="1"/>
  <c r="G84" i="18"/>
  <c r="H84" i="18"/>
  <c r="I84" i="18" s="1"/>
  <c r="J84" i="18" s="1"/>
  <c r="S20" i="18"/>
  <c r="T20" i="18" s="1"/>
  <c r="O44" i="18"/>
  <c r="G80" i="18"/>
  <c r="L106" i="18"/>
  <c r="I93" i="18"/>
  <c r="C106" i="18"/>
  <c r="F93" i="18"/>
  <c r="K93" i="18" s="1"/>
  <c r="G81" i="18"/>
  <c r="L110" i="18"/>
  <c r="M110" i="18" s="1"/>
  <c r="N110" i="18" s="1"/>
  <c r="O110" i="18" s="1"/>
  <c r="I97" i="18"/>
  <c r="H110" i="18" s="1"/>
  <c r="I110" i="18" s="1"/>
  <c r="J110" i="18" s="1"/>
  <c r="M111" i="18"/>
  <c r="N111" i="18" s="1"/>
  <c r="O111" i="18" s="1"/>
  <c r="F98" i="18"/>
  <c r="K98" i="18" s="1"/>
  <c r="C111" i="18"/>
  <c r="F111" i="18" s="1"/>
  <c r="M106" i="18"/>
  <c r="N106" i="18" s="1"/>
  <c r="O106" i="18" s="1"/>
  <c r="V310" i="18"/>
  <c r="V320" i="18"/>
  <c r="C107" i="18"/>
  <c r="F107" i="18" s="1"/>
  <c r="V254" i="18"/>
  <c r="V257" i="18"/>
  <c r="I64" i="18"/>
  <c r="I68" i="18" s="1"/>
  <c r="G79" i="18"/>
  <c r="V220" i="18"/>
  <c r="V249" i="18"/>
  <c r="V218" i="18"/>
  <c r="V237" i="18"/>
  <c r="V276" i="18"/>
  <c r="V289" i="18"/>
  <c r="I96" i="18"/>
  <c r="L131" i="18"/>
  <c r="C133" i="18"/>
  <c r="F133" i="18" s="1"/>
  <c r="M134" i="18"/>
  <c r="L135" i="18"/>
  <c r="C135" i="18"/>
  <c r="F135" i="18" s="1"/>
  <c r="V219" i="18"/>
  <c r="V228" i="18"/>
  <c r="V255" i="18"/>
  <c r="V278" i="18"/>
  <c r="V281" i="18"/>
  <c r="V309" i="18"/>
  <c r="V319" i="18"/>
  <c r="V337" i="18"/>
  <c r="V346" i="18"/>
  <c r="G82" i="18"/>
  <c r="H82" i="18"/>
  <c r="G110" i="18"/>
  <c r="G106" i="18"/>
  <c r="G109" i="18"/>
  <c r="F106" i="18"/>
  <c r="B15" i="30" l="1"/>
  <c r="AH14" i="30"/>
  <c r="AH13" i="30"/>
  <c r="D694" i="29"/>
  <c r="H692" i="29"/>
  <c r="C692" i="29"/>
  <c r="C694" i="29"/>
  <c r="I692" i="29"/>
  <c r="V12" i="30"/>
  <c r="V13" i="30"/>
  <c r="K696" i="29"/>
  <c r="E689" i="29" s="1"/>
  <c r="C689" i="29" s="1"/>
  <c r="L13" i="30"/>
  <c r="I689" i="29"/>
  <c r="G692" i="29" s="1"/>
  <c r="V171" i="18"/>
  <c r="V246" i="18"/>
  <c r="V307" i="18"/>
  <c r="V314" i="18"/>
  <c r="V318" i="18"/>
  <c r="V341" i="18"/>
  <c r="L86" i="18"/>
  <c r="V240" i="18"/>
  <c r="V269" i="18"/>
  <c r="V302" i="18"/>
  <c r="V329" i="18"/>
  <c r="V334" i="18"/>
  <c r="K62" i="14"/>
  <c r="K68" i="18"/>
  <c r="V175" i="18"/>
  <c r="V264" i="18"/>
  <c r="V292" i="18"/>
  <c r="V293" i="18"/>
  <c r="V298" i="18"/>
  <c r="V328" i="18"/>
  <c r="H80" i="18"/>
  <c r="I80" i="18" s="1"/>
  <c r="J80" i="18" s="1"/>
  <c r="V221" i="18"/>
  <c r="V232" i="18"/>
  <c r="V247" i="18"/>
  <c r="V252" i="18"/>
  <c r="V297" i="18"/>
  <c r="L72" i="14"/>
  <c r="G62" i="14"/>
  <c r="I52" i="14"/>
  <c r="N82" i="18"/>
  <c r="O82" i="18" s="1"/>
  <c r="M86" i="18"/>
  <c r="M135" i="18"/>
  <c r="N135" i="18" s="1"/>
  <c r="O135" i="18" s="1"/>
  <c r="I122" i="18"/>
  <c r="G135" i="18" s="1"/>
  <c r="G122" i="18"/>
  <c r="K122" i="18" s="1"/>
  <c r="V275" i="18"/>
  <c r="V277" i="18"/>
  <c r="V303" i="18"/>
  <c r="V344" i="18"/>
  <c r="H53" i="14"/>
  <c r="H72" i="14" s="1"/>
  <c r="H56" i="14"/>
  <c r="N72" i="14" s="1"/>
  <c r="I51" i="14"/>
  <c r="H54" i="14"/>
  <c r="J72" i="14" s="1"/>
  <c r="I53" i="14"/>
  <c r="H51" i="14"/>
  <c r="I57" i="14"/>
  <c r="I56" i="14"/>
  <c r="I54" i="14"/>
  <c r="Q19" i="18"/>
  <c r="R19" i="18"/>
  <c r="S19" i="18" s="1"/>
  <c r="T19" i="18" s="1"/>
  <c r="Q21" i="18"/>
  <c r="R21" i="18"/>
  <c r="M132" i="18"/>
  <c r="N132" i="18" s="1"/>
  <c r="O132" i="18" s="1"/>
  <c r="C124" i="18"/>
  <c r="L132" i="18"/>
  <c r="I119" i="18"/>
  <c r="G132" i="18" s="1"/>
  <c r="C132" i="18"/>
  <c r="F132" i="18" s="1"/>
  <c r="H132" i="18" s="1"/>
  <c r="G119" i="18"/>
  <c r="K119" i="18" s="1"/>
  <c r="L136" i="18"/>
  <c r="I123" i="18"/>
  <c r="G136" i="18" s="1"/>
  <c r="C136" i="18"/>
  <c r="F136" i="18" s="1"/>
  <c r="M136" i="18"/>
  <c r="N136" i="18" s="1"/>
  <c r="O136" i="18" s="1"/>
  <c r="G123" i="18"/>
  <c r="K123" i="18" s="1"/>
  <c r="V189" i="18"/>
  <c r="V190" i="18"/>
  <c r="V195" i="18"/>
  <c r="V227" i="18"/>
  <c r="V338" i="18"/>
  <c r="I58" i="14"/>
  <c r="Q24" i="18"/>
  <c r="R24" i="18"/>
  <c r="S24" i="18" s="1"/>
  <c r="T24" i="18" s="1"/>
  <c r="O30" i="18"/>
  <c r="P30" i="18" s="1"/>
  <c r="L107" i="18"/>
  <c r="M107" i="18" s="1"/>
  <c r="N107" i="18" s="1"/>
  <c r="O107" i="18" s="1"/>
  <c r="C99" i="18"/>
  <c r="F94" i="18"/>
  <c r="K94" i="18" s="1"/>
  <c r="I94" i="18"/>
  <c r="L109" i="18"/>
  <c r="M109" i="18" s="1"/>
  <c r="N109" i="18" s="1"/>
  <c r="O109" i="18" s="1"/>
  <c r="C109" i="18"/>
  <c r="F109" i="18" s="1"/>
  <c r="F96" i="18"/>
  <c r="K96" i="18" s="1"/>
  <c r="I120" i="18"/>
  <c r="G133" i="18" s="1"/>
  <c r="M133" i="18"/>
  <c r="N133" i="18" s="1"/>
  <c r="O133" i="18" s="1"/>
  <c r="G120" i="18"/>
  <c r="K120" i="18" s="1"/>
  <c r="L133" i="18"/>
  <c r="V210" i="18"/>
  <c r="V239" i="18"/>
  <c r="H52" i="14"/>
  <c r="F72" i="14" s="1"/>
  <c r="N134" i="18"/>
  <c r="O134" i="18" s="1"/>
  <c r="I121" i="18"/>
  <c r="G134" i="18" s="1"/>
  <c r="L134" i="18"/>
  <c r="C134" i="18"/>
  <c r="F134" i="18" s="1"/>
  <c r="G121" i="18"/>
  <c r="K121" i="18" s="1"/>
  <c r="V197" i="18"/>
  <c r="V267" i="18"/>
  <c r="V291" i="18"/>
  <c r="V324" i="18"/>
  <c r="V325" i="18"/>
  <c r="L31" i="18"/>
  <c r="V177" i="18"/>
  <c r="V184" i="18"/>
  <c r="V211" i="18"/>
  <c r="V259" i="18"/>
  <c r="M62" i="14"/>
  <c r="N48" i="14" s="1"/>
  <c r="C86" i="18"/>
  <c r="V165" i="18"/>
  <c r="V172" i="18"/>
  <c r="V173" i="18"/>
  <c r="V174" i="18"/>
  <c r="V180" i="18"/>
  <c r="V183" i="18"/>
  <c r="V191" i="18"/>
  <c r="V192" i="18"/>
  <c r="V194" i="18"/>
  <c r="V200" i="18"/>
  <c r="V208" i="18"/>
  <c r="V209" i="18"/>
  <c r="V238" i="18"/>
  <c r="V274" i="18"/>
  <c r="V306" i="18"/>
  <c r="V308" i="18"/>
  <c r="V312" i="18"/>
  <c r="V315" i="18"/>
  <c r="V321" i="18"/>
  <c r="V340" i="18"/>
  <c r="C112" i="18"/>
  <c r="N62" i="14"/>
  <c r="O15" i="18"/>
  <c r="P15" i="18" s="1"/>
  <c r="F81" i="18"/>
  <c r="H81" i="18" s="1"/>
  <c r="V168" i="18"/>
  <c r="V170" i="18"/>
  <c r="V236" i="18"/>
  <c r="V271" i="18"/>
  <c r="V286" i="18"/>
  <c r="V290" i="18"/>
  <c r="V299" i="18"/>
  <c r="V331" i="18"/>
  <c r="H133" i="18"/>
  <c r="I133" i="18"/>
  <c r="H135" i="18"/>
  <c r="I135" i="18" s="1"/>
  <c r="H136" i="18"/>
  <c r="I136" i="18"/>
  <c r="H106" i="18"/>
  <c r="G107" i="18"/>
  <c r="V326" i="18"/>
  <c r="V339" i="18"/>
  <c r="I82" i="18"/>
  <c r="L62" i="14"/>
  <c r="N47" i="14" s="1"/>
  <c r="Q18" i="18"/>
  <c r="R18" i="18"/>
  <c r="S18" i="18" s="1"/>
  <c r="T18" i="18" s="1"/>
  <c r="S23" i="18"/>
  <c r="T23" i="18" s="1"/>
  <c r="V300" i="18"/>
  <c r="I132" i="18"/>
  <c r="D72" i="14"/>
  <c r="Q17" i="18"/>
  <c r="R17" i="18"/>
  <c r="S17" i="18" s="1"/>
  <c r="T17" i="18" s="1"/>
  <c r="S21" i="18"/>
  <c r="T21" i="18" s="1"/>
  <c r="O31" i="18"/>
  <c r="P31" i="18"/>
  <c r="P44" i="18"/>
  <c r="O81" i="18"/>
  <c r="N86" i="18"/>
  <c r="O86" i="18" s="1"/>
  <c r="I118" i="18"/>
  <c r="C131" i="18"/>
  <c r="G118" i="18"/>
  <c r="K118" i="18" s="1"/>
  <c r="K124" i="18" s="1"/>
  <c r="M131" i="18"/>
  <c r="V186" i="18"/>
  <c r="V187" i="18"/>
  <c r="V205" i="18"/>
  <c r="V231" i="18"/>
  <c r="V233" i="18"/>
  <c r="V243" i="18"/>
  <c r="V270" i="18"/>
  <c r="V272" i="18"/>
  <c r="D48" i="14"/>
  <c r="D47" i="14" s="1"/>
  <c r="P14" i="18"/>
  <c r="H83" i="18"/>
  <c r="I83" i="18" s="1"/>
  <c r="J83" i="18" s="1"/>
  <c r="G83" i="18"/>
  <c r="F86" i="18" s="1"/>
  <c r="V169" i="18"/>
  <c r="V179" i="18"/>
  <c r="V193" i="18"/>
  <c r="V203" i="18"/>
  <c r="V207" i="18"/>
  <c r="V217" i="18"/>
  <c r="V230" i="18"/>
  <c r="V244" i="18"/>
  <c r="V245" i="18"/>
  <c r="V261" i="18"/>
  <c r="V266" i="18"/>
  <c r="V273" i="18"/>
  <c r="V282" i="18"/>
  <c r="V285" i="18"/>
  <c r="V330" i="18"/>
  <c r="V343" i="18"/>
  <c r="H57" i="14"/>
  <c r="L79" i="14" s="1"/>
  <c r="H58" i="14"/>
  <c r="N79" i="14" s="1"/>
  <c r="O37" i="18"/>
  <c r="P37" i="18"/>
  <c r="V178" i="18"/>
  <c r="V185" i="18"/>
  <c r="V204" i="18"/>
  <c r="V206" i="18"/>
  <c r="V212" i="18"/>
  <c r="V229" i="18"/>
  <c r="V258" i="18"/>
  <c r="V260" i="18"/>
  <c r="V265" i="18"/>
  <c r="V296" i="18"/>
  <c r="V301" i="18"/>
  <c r="V313" i="18"/>
  <c r="V327" i="18"/>
  <c r="V342" i="18"/>
  <c r="F95" i="18"/>
  <c r="K95" i="18" s="1"/>
  <c r="I95" i="18"/>
  <c r="F97" i="18"/>
  <c r="K97" i="18" s="1"/>
  <c r="I98" i="18"/>
  <c r="L108" i="18"/>
  <c r="K692" i="29" l="1"/>
  <c r="E692" i="29"/>
  <c r="V14" i="30"/>
  <c r="J694" i="29"/>
  <c r="E694" i="29"/>
  <c r="B21" i="30"/>
  <c r="B16" i="30"/>
  <c r="B17" i="30" s="1"/>
  <c r="B19" i="30" s="1"/>
  <c r="B20" i="30" s="1"/>
  <c r="AH15" i="30"/>
  <c r="L14" i="30"/>
  <c r="L137" i="18"/>
  <c r="R15" i="18"/>
  <c r="S15" i="18" s="1"/>
  <c r="T15" i="18" s="1"/>
  <c r="Q15" i="18"/>
  <c r="I81" i="18"/>
  <c r="J81" i="18" s="1"/>
  <c r="H86" i="18"/>
  <c r="Q30" i="18"/>
  <c r="R30" i="18"/>
  <c r="S30" i="18" s="1"/>
  <c r="T30" i="18" s="1"/>
  <c r="I62" i="14"/>
  <c r="I48" i="14" s="1"/>
  <c r="H109" i="18"/>
  <c r="I109" i="18" s="1"/>
  <c r="J109" i="18" s="1"/>
  <c r="I99" i="18"/>
  <c r="K99" i="18"/>
  <c r="H134" i="18"/>
  <c r="I134" i="18" s="1"/>
  <c r="H107" i="18"/>
  <c r="I107" i="18"/>
  <c r="J107" i="18" s="1"/>
  <c r="M108" i="18"/>
  <c r="L112" i="18"/>
  <c r="G131" i="18"/>
  <c r="G137" i="18" s="1"/>
  <c r="I124" i="18"/>
  <c r="J82" i="18"/>
  <c r="H111" i="18"/>
  <c r="I111" i="18" s="1"/>
  <c r="J111" i="18" s="1"/>
  <c r="G111" i="18"/>
  <c r="I106" i="18"/>
  <c r="H108" i="18"/>
  <c r="G108" i="18"/>
  <c r="Q37" i="18"/>
  <c r="R37" i="18"/>
  <c r="S37" i="18" s="1"/>
  <c r="T37" i="18" s="1"/>
  <c r="R31" i="18"/>
  <c r="S31" i="18" s="1"/>
  <c r="T31" i="18" s="1"/>
  <c r="Q31" i="18"/>
  <c r="N131" i="18"/>
  <c r="M137" i="18"/>
  <c r="Q14" i="18"/>
  <c r="R14" i="18"/>
  <c r="S14" i="18" s="1"/>
  <c r="T14" i="18" s="1"/>
  <c r="C137" i="18"/>
  <c r="F131" i="18"/>
  <c r="R44" i="18"/>
  <c r="S44" i="18" s="1"/>
  <c r="T44" i="18" s="1"/>
  <c r="Q44" i="18"/>
  <c r="H62" i="14"/>
  <c r="I47" i="14" s="1"/>
  <c r="L15" i="30" l="1"/>
  <c r="L16" i="30" s="1"/>
  <c r="L18" i="30" s="1"/>
  <c r="L19" i="30" s="1"/>
  <c r="L20" i="30" s="1"/>
  <c r="L21" i="30" s="1"/>
  <c r="L22" i="30" s="1"/>
  <c r="B22" i="30"/>
  <c r="D5" i="30" s="1"/>
  <c r="L23" i="30"/>
  <c r="L24" i="30" s="1"/>
  <c r="L25" i="30" s="1"/>
  <c r="L26" i="30" s="1"/>
  <c r="L27" i="30" s="1"/>
  <c r="L28" i="30" s="1"/>
  <c r="L29" i="30" s="1"/>
  <c r="L30" i="30" s="1"/>
  <c r="L31" i="30" s="1"/>
  <c r="L32" i="30" s="1"/>
  <c r="L33" i="30" s="1"/>
  <c r="L34" i="30" s="1"/>
  <c r="L35" i="30" s="1"/>
  <c r="L36" i="30" s="1"/>
  <c r="L37" i="30" s="1"/>
  <c r="L38" i="30" s="1"/>
  <c r="L40" i="30" s="1"/>
  <c r="L41" i="30" s="1"/>
  <c r="L42" i="30" s="1"/>
  <c r="L43" i="30" s="1"/>
  <c r="L44" i="30" s="1"/>
  <c r="L45" i="30" s="1"/>
  <c r="L46" i="30" s="1"/>
  <c r="L47" i="30" s="1"/>
  <c r="L48" i="30" s="1"/>
  <c r="L49" i="30" s="1"/>
  <c r="L50" i="30" s="1"/>
  <c r="L51" i="30" s="1"/>
  <c r="L52" i="30" s="1"/>
  <c r="N5" i="30" s="1"/>
  <c r="H694" i="29"/>
  <c r="G694" i="29"/>
  <c r="K694" i="29"/>
  <c r="V15" i="30"/>
  <c r="AH16" i="30"/>
  <c r="AH17" i="30" s="1"/>
  <c r="AH18" i="30" s="1"/>
  <c r="AH19" i="30" s="1"/>
  <c r="AH20" i="30" s="1"/>
  <c r="AH21" i="30" s="1"/>
  <c r="AH22" i="30" s="1"/>
  <c r="AH23" i="30" s="1"/>
  <c r="AH24" i="30" s="1"/>
  <c r="AH25" i="30" s="1"/>
  <c r="AH26" i="30" s="1"/>
  <c r="AH27" i="30" s="1"/>
  <c r="AH28" i="30" s="1"/>
  <c r="AH29" i="30" s="1"/>
  <c r="AH30" i="30" s="1"/>
  <c r="AH31" i="30" s="1"/>
  <c r="AH32" i="30" s="1"/>
  <c r="AH33" i="30" s="1"/>
  <c r="AH34" i="30" s="1"/>
  <c r="AH35" i="30" s="1"/>
  <c r="AH36" i="30" s="1"/>
  <c r="AH37" i="30" s="1"/>
  <c r="AH38" i="30" s="1"/>
  <c r="AH39" i="30" s="1"/>
  <c r="AH40" i="30" s="1"/>
  <c r="AH41" i="30" s="1"/>
  <c r="AH42" i="30" s="1"/>
  <c r="AH43" i="30" s="1"/>
  <c r="AH44" i="30" s="1"/>
  <c r="AH45" i="30" s="1"/>
  <c r="AH46" i="30" s="1"/>
  <c r="AH47" i="30" s="1"/>
  <c r="AH48" i="30" s="1"/>
  <c r="AH49" i="30" s="1"/>
  <c r="AH50" i="30" s="1"/>
  <c r="AH51" i="30" s="1"/>
  <c r="AH52" i="30" s="1"/>
  <c r="AH53" i="30" s="1"/>
  <c r="AH54" i="30" s="1"/>
  <c r="AH55" i="30" s="1"/>
  <c r="AH56" i="30" s="1"/>
  <c r="AH57" i="30" s="1"/>
  <c r="AH58" i="30" s="1"/>
  <c r="AH59" i="30" s="1"/>
  <c r="AK4" i="30" s="1"/>
  <c r="G112" i="18"/>
  <c r="I86" i="18"/>
  <c r="J86" i="18" s="1"/>
  <c r="H112" i="18"/>
  <c r="H131" i="18"/>
  <c r="H137" i="18" s="1"/>
  <c r="J106" i="18"/>
  <c r="N108" i="18"/>
  <c r="M112" i="18"/>
  <c r="I108" i="18"/>
  <c r="J108" i="18" s="1"/>
  <c r="N137" i="18"/>
  <c r="O137" i="18" s="1"/>
  <c r="O131" i="18"/>
  <c r="AK6" i="30" l="1"/>
  <c r="AK5" i="30"/>
  <c r="N7" i="30"/>
  <c r="N6" i="30"/>
  <c r="D6" i="30"/>
  <c r="V16" i="30"/>
  <c r="I131" i="18"/>
  <c r="I137" i="18" s="1"/>
  <c r="I112" i="18"/>
  <c r="J112" i="18" s="1"/>
  <c r="O108" i="18"/>
  <c r="N112" i="18"/>
  <c r="O112" i="18" s="1"/>
  <c r="V17" i="30" l="1"/>
  <c r="V19" i="30" s="1"/>
  <c r="V20" i="30" s="1"/>
  <c r="V21" i="30" s="1"/>
  <c r="V22" i="30" s="1"/>
  <c r="V23" i="30" s="1"/>
  <c r="V24" i="30" s="1"/>
  <c r="V25" i="30" s="1"/>
  <c r="V26" i="30" s="1"/>
  <c r="V27" i="30" s="1"/>
  <c r="V28" i="30" s="1"/>
  <c r="V31" i="30" s="1"/>
  <c r="V32" i="30" s="1"/>
  <c r="V33" i="30" s="1"/>
  <c r="V34" i="30" s="1"/>
  <c r="V35" i="30" s="1"/>
  <c r="V36" i="30" s="1"/>
  <c r="V37" i="30" s="1"/>
  <c r="V38" i="30" s="1"/>
  <c r="V39" i="30" s="1"/>
  <c r="V40" i="30" s="1"/>
  <c r="V41" i="30" s="1"/>
  <c r="V42" i="30" s="1"/>
  <c r="V43" i="30" s="1"/>
  <c r="V44" i="30" s="1"/>
  <c r="V45" i="30" s="1"/>
  <c r="V46" i="30" s="1"/>
  <c r="V47" i="30" s="1"/>
  <c r="V48" i="30" s="1"/>
  <c r="V49" i="30" s="1"/>
  <c r="V50" i="30" s="1"/>
  <c r="V51" i="30" s="1"/>
  <c r="V52" i="30" s="1"/>
  <c r="V53" i="30" s="1"/>
  <c r="V54" i="30" s="1"/>
  <c r="V55" i="30" s="1"/>
  <c r="V56" i="30" s="1"/>
  <c r="V57" i="30" s="1"/>
  <c r="V58" i="30" s="1"/>
  <c r="V59" i="30" s="1"/>
  <c r="V60" i="30" s="1"/>
  <c r="V61" i="30" s="1"/>
  <c r="V62" i="30" s="1"/>
  <c r="X5" i="30" s="1"/>
  <c r="AK7" i="30"/>
  <c r="AK8" i="30"/>
  <c r="D7" i="30"/>
  <c r="N8" i="30"/>
  <c r="AK9" i="30"/>
  <c r="AK10" i="30"/>
  <c r="X6" i="30" l="1"/>
  <c r="AK11" i="30"/>
  <c r="N9" i="30"/>
  <c r="AK12" i="30"/>
  <c r="D8" i="30"/>
  <c r="N10" i="30" l="1"/>
  <c r="X7" i="30"/>
  <c r="D13" i="30"/>
  <c r="D15" i="30" s="1"/>
  <c r="D9" i="30"/>
  <c r="AK13" i="30"/>
  <c r="D11" i="30"/>
  <c r="N11" i="30"/>
  <c r="N13" i="30"/>
  <c r="D16" i="30" l="1"/>
  <c r="AK14" i="30"/>
  <c r="X8" i="30"/>
  <c r="AK15" i="30"/>
  <c r="N14" i="30"/>
  <c r="AK16" i="30" l="1"/>
  <c r="D18" i="30"/>
  <c r="X9" i="30"/>
  <c r="N15" i="30"/>
  <c r="AK17" i="30"/>
  <c r="AK18" i="30"/>
  <c r="AK19" i="30" s="1"/>
  <c r="AK20" i="30" s="1"/>
  <c r="AK21" i="30" s="1"/>
  <c r="AK22" i="30" l="1"/>
  <c r="N16" i="30"/>
  <c r="N17" i="30" s="1"/>
  <c r="N18" i="30" s="1"/>
  <c r="N19" i="30" s="1"/>
  <c r="N20" i="30" s="1"/>
  <c r="N21" i="30" s="1"/>
  <c r="X10" i="30"/>
  <c r="AK23" i="30"/>
  <c r="AK24" i="30" s="1"/>
  <c r="AK25" i="30" s="1"/>
  <c r="AK26" i="30" s="1"/>
  <c r="AK27" i="30" s="1"/>
  <c r="AK28" i="30" s="1"/>
  <c r="AK29" i="30" s="1"/>
  <c r="AK30" i="30" s="1"/>
  <c r="AK31" i="30" s="1"/>
  <c r="AK32" i="30" s="1"/>
  <c r="AK33" i="30" s="1"/>
  <c r="AK34" i="30" s="1"/>
  <c r="AK35" i="30" s="1"/>
  <c r="AK36" i="30" s="1"/>
  <c r="AK37" i="30" s="1"/>
  <c r="AK38" i="30" s="1"/>
  <c r="AK39" i="30" s="1"/>
  <c r="AK40" i="30" s="1"/>
  <c r="AK41" i="30" s="1"/>
  <c r="AK42" i="30" s="1"/>
  <c r="AK43" i="30" s="1"/>
  <c r="AK44" i="30" s="1"/>
  <c r="AK45" i="30" s="1"/>
  <c r="AK46" i="30" s="1"/>
  <c r="AK47" i="30" s="1"/>
  <c r="AK48" i="30" s="1"/>
  <c r="AK49" i="30" s="1"/>
  <c r="AK50" i="30" s="1"/>
  <c r="AK51" i="30" s="1"/>
  <c r="AK52" i="30" s="1"/>
  <c r="AK53" i="30" s="1"/>
  <c r="AK54" i="30" s="1"/>
  <c r="AK55" i="30" s="1"/>
  <c r="AK56" i="30" s="1"/>
  <c r="AK57" i="30" s="1"/>
  <c r="AK58" i="30" s="1"/>
  <c r="D20" i="30"/>
  <c r="D22" i="30" s="1"/>
  <c r="D23" i="30" s="1"/>
  <c r="D24" i="30" s="1"/>
  <c r="D25" i="30" s="1"/>
  <c r="D26" i="30" s="1"/>
  <c r="F5" i="30" s="1"/>
  <c r="F6" i="30" l="1"/>
  <c r="X12" i="30"/>
  <c r="X11" i="30"/>
  <c r="N22" i="30"/>
  <c r="N23" i="30" s="1"/>
  <c r="N24" i="30" s="1"/>
  <c r="N25" i="30" s="1"/>
  <c r="N26" i="30" s="1"/>
  <c r="N27" i="30" s="1"/>
  <c r="N28" i="30" s="1"/>
  <c r="N29" i="30" s="1"/>
  <c r="N30" i="30" s="1"/>
  <c r="N31" i="30" s="1"/>
  <c r="N33" i="30" s="1"/>
  <c r="N34" i="30" s="1"/>
  <c r="N35" i="30" s="1"/>
  <c r="N36" i="30" s="1"/>
  <c r="N37" i="30" s="1"/>
  <c r="N38" i="30" s="1"/>
  <c r="N39" i="30" s="1"/>
  <c r="N40" i="30" s="1"/>
  <c r="N41" i="30" s="1"/>
  <c r="N42" i="30" s="1"/>
  <c r="N43" i="30" s="1"/>
  <c r="N44" i="30" s="1"/>
  <c r="N45" i="30" s="1"/>
  <c r="N46" i="30" s="1"/>
  <c r="N48" i="30" s="1"/>
  <c r="N49" i="30" s="1"/>
  <c r="N50" i="30" s="1"/>
  <c r="N51" i="30" s="1"/>
  <c r="N52" i="30" s="1"/>
  <c r="P5" i="30" s="1"/>
  <c r="F7" i="30" l="1"/>
  <c r="X13" i="30"/>
  <c r="F8" i="30"/>
  <c r="P6" i="30"/>
  <c r="P7" i="30" l="1"/>
  <c r="F9" i="30"/>
  <c r="F10" i="30"/>
  <c r="P9" i="30"/>
  <c r="X14" i="30"/>
  <c r="X15" i="30" s="1"/>
  <c r="X16" i="30" s="1"/>
  <c r="X17" i="30" s="1"/>
  <c r="X18" i="30" s="1"/>
  <c r="X19" i="30" s="1"/>
  <c r="X20" i="30" s="1"/>
  <c r="X21" i="30" s="1"/>
  <c r="X22" i="30" s="1"/>
  <c r="X23" i="30" s="1"/>
  <c r="X24" i="30" s="1"/>
  <c r="X25" i="30" s="1"/>
  <c r="X26" i="30" s="1"/>
  <c r="X27" i="30" s="1"/>
  <c r="X28" i="30" s="1"/>
  <c r="X29" i="30" s="1"/>
  <c r="X30" i="30" s="1"/>
  <c r="X31" i="30" s="1"/>
  <c r="X32" i="30" s="1"/>
  <c r="X33" i="30" s="1"/>
  <c r="X36" i="30" s="1"/>
  <c r="X37" i="30" s="1"/>
  <c r="X38" i="30" s="1"/>
  <c r="X39" i="30" s="1"/>
  <c r="X40" i="30" s="1"/>
  <c r="X41" i="30" s="1"/>
  <c r="X42" i="30" s="1"/>
  <c r="X43" i="30" s="1"/>
  <c r="X44" i="30" s="1"/>
  <c r="X45" i="30" s="1"/>
  <c r="X46" i="30" s="1"/>
  <c r="X47" i="30" s="1"/>
  <c r="X48" i="30" s="1"/>
  <c r="X49" i="30" s="1"/>
  <c r="X50" i="30" s="1"/>
  <c r="X51" i="30" s="1"/>
  <c r="X52" i="30" s="1"/>
  <c r="X53" i="30" s="1"/>
  <c r="X54" i="30" s="1"/>
  <c r="X55" i="30" s="1"/>
  <c r="X56" i="30" s="1"/>
  <c r="X57" i="30" s="1"/>
  <c r="X58" i="30" s="1"/>
  <c r="X59" i="30" s="1"/>
  <c r="X60" i="30" s="1"/>
  <c r="X61" i="30" s="1"/>
  <c r="X62" i="30" s="1"/>
  <c r="X63" i="30" s="1"/>
  <c r="Z5" i="30" s="1"/>
  <c r="Z6" i="30" l="1"/>
  <c r="P12" i="30"/>
  <c r="P11" i="30"/>
  <c r="F11" i="30"/>
  <c r="P13" i="30" l="1"/>
  <c r="F12" i="30"/>
  <c r="P14" i="30"/>
  <c r="Z7" i="30"/>
  <c r="Z8" i="30" s="1"/>
  <c r="P16" i="30" l="1"/>
  <c r="F14" i="30"/>
  <c r="F15" i="30"/>
  <c r="F16" i="30" s="1"/>
  <c r="Z9" i="30"/>
  <c r="P17" i="30" l="1"/>
  <c r="P18" i="30"/>
  <c r="P19" i="30" s="1"/>
  <c r="P20" i="30" s="1"/>
  <c r="F17" i="30"/>
  <c r="F18" i="30" s="1"/>
  <c r="F19" i="30" s="1"/>
  <c r="F20" i="30" s="1"/>
  <c r="F21" i="30" s="1"/>
  <c r="F22" i="30" s="1"/>
  <c r="F23" i="30" s="1"/>
  <c r="F24" i="30" s="1"/>
  <c r="H5" i="30" s="1"/>
  <c r="P21" i="30"/>
  <c r="P22" i="30" s="1"/>
  <c r="P23" i="30" s="1"/>
  <c r="P24" i="30" s="1"/>
  <c r="P25" i="30" s="1"/>
  <c r="P26" i="30" s="1"/>
  <c r="P27" i="30" s="1"/>
  <c r="P29" i="30" s="1"/>
  <c r="P30" i="30" s="1"/>
  <c r="P33" i="30" s="1"/>
  <c r="P34" i="30" s="1"/>
  <c r="P35" i="30" s="1"/>
  <c r="P36" i="30" s="1"/>
  <c r="P37" i="30" s="1"/>
  <c r="P38" i="30" s="1"/>
  <c r="P39" i="30" s="1"/>
  <c r="P40" i="30" s="1"/>
  <c r="P41" i="30" s="1"/>
  <c r="P42" i="30" s="1"/>
  <c r="P43" i="30" s="1"/>
  <c r="P45" i="30" s="1"/>
  <c r="P48" i="30" s="1"/>
  <c r="P49" i="30" s="1"/>
  <c r="P50" i="30" s="1"/>
  <c r="P51" i="30" s="1"/>
  <c r="P52" i="30" s="1"/>
  <c r="R5" i="30" s="1"/>
  <c r="Z10" i="30"/>
  <c r="R6" i="30" l="1"/>
  <c r="H8" i="30"/>
  <c r="H7" i="30"/>
  <c r="H6" i="30"/>
  <c r="Z11" i="30"/>
  <c r="Z12" i="30" l="1"/>
  <c r="Z13" i="30"/>
  <c r="Z14" i="30" s="1"/>
  <c r="H11" i="30"/>
  <c r="H10" i="30"/>
  <c r="R7" i="30"/>
  <c r="R9" i="30" l="1"/>
  <c r="R10" i="30"/>
  <c r="R8" i="30"/>
  <c r="H12" i="30"/>
  <c r="H14" i="30" s="1"/>
  <c r="R11" i="30"/>
  <c r="Z15" i="30"/>
  <c r="Z16" i="30" s="1"/>
  <c r="Z17" i="30" s="1"/>
  <c r="Z18" i="30" s="1"/>
  <c r="Z19" i="30" s="1"/>
  <c r="Z20" i="30" s="1"/>
  <c r="Z21" i="30" s="1"/>
  <c r="Z22" i="30" s="1"/>
  <c r="Z23" i="30" s="1"/>
  <c r="Z24" i="30" s="1"/>
  <c r="Z25" i="30" s="1"/>
  <c r="Z26" i="30" s="1"/>
  <c r="Z29" i="30" s="1"/>
  <c r="Z30" i="30" s="1"/>
  <c r="Z31" i="30" s="1"/>
  <c r="Z32" i="30" s="1"/>
  <c r="Z33" i="30" s="1"/>
  <c r="Z34" i="30" s="1"/>
  <c r="Z35" i="30" s="1"/>
  <c r="Z36" i="30" s="1"/>
  <c r="Z37" i="30" s="1"/>
  <c r="Z38" i="30" s="1"/>
  <c r="Z39" i="30" s="1"/>
  <c r="Z40" i="30" s="1"/>
  <c r="Z41" i="30" s="1"/>
  <c r="Z44" i="30" s="1"/>
  <c r="Z45" i="30" s="1"/>
  <c r="Z46" i="30" s="1"/>
  <c r="Z47" i="30" s="1"/>
  <c r="Z48" i="30" s="1"/>
  <c r="Z51" i="30" s="1"/>
  <c r="Z54" i="30" s="1"/>
  <c r="Z55" i="30" s="1"/>
  <c r="Z56" i="30" s="1"/>
  <c r="Z57" i="30" s="1"/>
  <c r="Z58" i="30" s="1"/>
  <c r="Z59" i="30" s="1"/>
  <c r="Z60" i="30" s="1"/>
  <c r="Z61" i="30" s="1"/>
  <c r="Z62" i="30" s="1"/>
  <c r="AB5" i="30" s="1"/>
  <c r="AB7" i="30" l="1"/>
  <c r="AB8" i="30" s="1"/>
  <c r="AB6" i="30"/>
  <c r="R13" i="30"/>
  <c r="R15" i="30"/>
  <c r="H16" i="30"/>
  <c r="H18" i="30"/>
  <c r="H19" i="30"/>
  <c r="R16" i="30"/>
  <c r="R14" i="30"/>
  <c r="AB11" i="30" l="1"/>
  <c r="AB10" i="30"/>
  <c r="AB9" i="30"/>
  <c r="AB12" i="30"/>
  <c r="R17" i="30"/>
  <c r="AB13" i="30" l="1"/>
  <c r="R18" i="30"/>
  <c r="R19" i="30" s="1"/>
  <c r="R21" i="30" l="1"/>
  <c r="R22" i="30" s="1"/>
  <c r="AB14" i="30"/>
  <c r="AB15" i="30"/>
  <c r="AB16" i="30"/>
  <c r="R23" i="30"/>
  <c r="R24" i="30" s="1"/>
  <c r="R25" i="30" s="1"/>
  <c r="R26" i="30" s="1"/>
  <c r="R27" i="30" s="1"/>
  <c r="R28" i="30" s="1"/>
  <c r="R29" i="30" s="1"/>
  <c r="R30" i="30" s="1"/>
  <c r="R31" i="30" s="1"/>
  <c r="R34" i="30" s="1"/>
  <c r="R35" i="30" s="1"/>
  <c r="R36" i="30" s="1"/>
  <c r="R39" i="30" s="1"/>
  <c r="AB17" i="30" l="1"/>
  <c r="AB18" i="30" l="1"/>
  <c r="AB19" i="30" l="1"/>
  <c r="AB20" i="30" s="1"/>
  <c r="AB21" i="30" s="1"/>
  <c r="AB22" i="30" s="1"/>
  <c r="AB23" i="30"/>
  <c r="AB24" i="30" s="1"/>
  <c r="AB25" i="30" s="1"/>
  <c r="AB26" i="30" s="1"/>
  <c r="AB27" i="30" s="1"/>
  <c r="AB28" i="30" s="1"/>
  <c r="AB30" i="30" s="1"/>
  <c r="AB31" i="30" s="1"/>
  <c r="AB33" i="30" s="1"/>
  <c r="AB34" i="30" s="1"/>
  <c r="AB35" i="30" s="1"/>
  <c r="AB36" i="30" s="1"/>
  <c r="AB37" i="30" s="1"/>
  <c r="AB38" i="30" s="1"/>
  <c r="AB39" i="30" s="1"/>
  <c r="AB40" i="30" s="1"/>
  <c r="AB41" i="30" s="1"/>
  <c r="AB42" i="30" s="1"/>
  <c r="AB43" i="30" s="1"/>
  <c r="AB44" i="30" s="1"/>
  <c r="AB45" i="30" s="1"/>
  <c r="AB46" i="30" s="1"/>
  <c r="AB47" i="30" s="1"/>
  <c r="AB48" i="30" s="1"/>
  <c r="AB49" i="30" s="1"/>
  <c r="AB50" i="30" s="1"/>
  <c r="AB51" i="30" s="1"/>
  <c r="AB52" i="30" s="1"/>
  <c r="AB53" i="30" s="1"/>
  <c r="AB54" i="30" s="1"/>
  <c r="AB55" i="30" s="1"/>
  <c r="AB56" i="30" s="1"/>
  <c r="AB57" i="30" s="1"/>
  <c r="AB58" i="30" s="1"/>
  <c r="AB59" i="30" s="1"/>
  <c r="AB62" i="30" s="1"/>
  <c r="AD5" i="30" s="1"/>
  <c r="AD6" i="30" l="1"/>
  <c r="AD7" i="30" l="1"/>
  <c r="AD8" i="30" l="1"/>
  <c r="AD9" i="30" l="1"/>
  <c r="AD10" i="30" l="1"/>
  <c r="AD11" i="30" s="1"/>
  <c r="AD12" i="30" s="1"/>
  <c r="AD13" i="30" l="1"/>
  <c r="AD14" i="30" s="1"/>
  <c r="AD15" i="30" s="1"/>
  <c r="AD16" i="30" s="1"/>
  <c r="AD17" i="30" s="1"/>
  <c r="AD18" i="30" s="1"/>
  <c r="AD19" i="30" s="1"/>
  <c r="AD20" i="30" s="1"/>
  <c r="AD21" i="30" s="1"/>
  <c r="AD22" i="30" s="1"/>
  <c r="AD23" i="30" s="1"/>
  <c r="AD24" i="30" s="1"/>
  <c r="AD25" i="30" s="1"/>
  <c r="AD26" i="30" s="1"/>
  <c r="AD27" i="30" s="1"/>
  <c r="AD28" i="30" s="1"/>
  <c r="AD29" i="30" s="1"/>
  <c r="AD30" i="30" s="1"/>
  <c r="AD31" i="30" s="1"/>
  <c r="AD32" i="30" s="1"/>
  <c r="AD33" i="30" s="1"/>
  <c r="AD34" i="30" s="1"/>
  <c r="AD35" i="30" s="1"/>
  <c r="AD36" i="30" s="1"/>
  <c r="AD37" i="30" s="1"/>
  <c r="AD38" i="30" s="1"/>
  <c r="AD41" i="30" s="1"/>
  <c r="AD42" i="30" s="1"/>
  <c r="AD43" i="30" s="1"/>
  <c r="AD44" i="30" s="1"/>
  <c r="AD45" i="30" s="1"/>
  <c r="AD46" i="30" s="1"/>
  <c r="AD47" i="30" s="1"/>
  <c r="AD48" i="30" s="1"/>
  <c r="AD49" i="30" s="1"/>
  <c r="AD50" i="30" s="1"/>
  <c r="AD51" i="30" s="1"/>
  <c r="AD52" i="30" s="1"/>
  <c r="AD53" i="30" s="1"/>
  <c r="AD54" i="30" s="1"/>
  <c r="AD55" i="30" s="1"/>
  <c r="AD56" i="30" s="1"/>
  <c r="AD57" i="30" s="1"/>
  <c r="AF5" i="30" s="1"/>
  <c r="AF6" i="30" l="1"/>
  <c r="AF7" i="30" l="1"/>
  <c r="AF8" i="30" l="1"/>
  <c r="AF9" i="30" l="1"/>
  <c r="AF10" i="30" l="1"/>
  <c r="AF11" i="30" l="1"/>
  <c r="AF12" i="30"/>
  <c r="AF13" i="30" s="1"/>
  <c r="AF14" i="30" s="1"/>
  <c r="AF15" i="30" s="1"/>
  <c r="AF16" i="30" s="1"/>
  <c r="AF17" i="30" s="1"/>
  <c r="AF18" i="30" s="1"/>
  <c r="AF19" i="30" s="1"/>
  <c r="AF22" i="30" s="1"/>
  <c r="AF23" i="30" s="1"/>
  <c r="AF26" i="30" s="1"/>
  <c r="AF27" i="30" s="1"/>
  <c r="AF28" i="30" s="1"/>
  <c r="AF29" i="30" s="1"/>
  <c r="AF30" i="30" s="1"/>
  <c r="AF33" i="30"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<sst xmlns="http://schemas.openxmlformats.org/spreadsheetml/2006/main" count="11653" uniqueCount="6566">
  <si>
    <t>❷</t>
  </si>
  <si>
    <t>❶</t>
  </si>
  <si>
    <t xml:space="preserve">POIDS RECETTE </t>
  </si>
  <si>
    <t>ICI</t>
  </si>
  <si>
    <t>❸</t>
  </si>
  <si>
    <t>❹</t>
  </si>
  <si>
    <t>pour</t>
  </si>
  <si>
    <t>❺</t>
  </si>
  <si>
    <t>❻</t>
  </si>
  <si>
    <t>❼</t>
  </si>
  <si>
    <t>❽</t>
  </si>
  <si>
    <t>portions</t>
  </si>
  <si>
    <t>❾</t>
  </si>
  <si>
    <t>Mater</t>
  </si>
  <si>
    <t>Prim</t>
  </si>
  <si>
    <t>Adultes</t>
  </si>
  <si>
    <t>Adultes +</t>
  </si>
  <si>
    <t>D</t>
  </si>
  <si>
    <t>Cuisiniers : PESEZ …..Evitez les volumes , n'utilisez que les poids comme les pâtissiers</t>
  </si>
  <si>
    <t>Cuisiniers : PESEZ …..même le sel…..on ne sale pas 50L de sauce à la "chichette" au "pif" ou à l'expérience</t>
  </si>
  <si>
    <t>Kg</t>
  </si>
  <si>
    <t>Bouillon</t>
  </si>
  <si>
    <t>Estimation des contenants</t>
  </si>
  <si>
    <t>Partie du document réservée à la saisie</t>
  </si>
  <si>
    <t>En fonction des informations saisies : nombre de gasto à utiliser</t>
  </si>
  <si>
    <t>PRODUITS</t>
  </si>
  <si>
    <t>Contenance 1 Gastro</t>
  </si>
  <si>
    <t>Quoi?</t>
  </si>
  <si>
    <t>Quantité ou Grammage p.p.</t>
  </si>
  <si>
    <t>Effectif</t>
  </si>
  <si>
    <t>A conditionner</t>
  </si>
  <si>
    <t>1 Gastro pour :</t>
  </si>
  <si>
    <t>Total gastronormes au choix</t>
  </si>
  <si>
    <t>Poulet 4/4 Cuisses CRUES</t>
  </si>
  <si>
    <t>Cuisses</t>
  </si>
  <si>
    <t>Sautés en morceaux</t>
  </si>
  <si>
    <t>Ainés</t>
  </si>
  <si>
    <t>Total Effectifs</t>
  </si>
  <si>
    <t>EFFECTIFS</t>
  </si>
  <si>
    <t>Poulet 4/4 Cuisses petites CUITES</t>
  </si>
  <si>
    <t>Poulet 4/4 Cuisses Grosses CUITES</t>
  </si>
  <si>
    <t>escalopes de volailles cuites 120g</t>
  </si>
  <si>
    <t>escalopes</t>
  </si>
  <si>
    <t xml:space="preserve">Paupiettes de dindes 120g </t>
  </si>
  <si>
    <t>paupiettes</t>
  </si>
  <si>
    <t>Cuisses de canard cuites 200g  GN 1/1 H65</t>
  </si>
  <si>
    <t>Viande tranchée</t>
  </si>
  <si>
    <t>tranches</t>
  </si>
  <si>
    <t>Tomates farcies</t>
  </si>
  <si>
    <t>tomates</t>
  </si>
  <si>
    <t>Tartiflette  GN 1/1 H65</t>
  </si>
  <si>
    <t>Brandade de morue</t>
  </si>
  <si>
    <t>Composition d'une garniture "COUSCOUS"</t>
  </si>
  <si>
    <t>POIDS NET A FABRIQUER</t>
  </si>
  <si>
    <t>Net cuit</t>
  </si>
  <si>
    <t>perte en cuisson</t>
  </si>
  <si>
    <t>Poids brut à mettre en œuvre</t>
  </si>
  <si>
    <t>carottes coupées</t>
  </si>
  <si>
    <t>courgettescoupées</t>
  </si>
  <si>
    <t>navets coupé</t>
  </si>
  <si>
    <t>pois chiches pré-cuits</t>
  </si>
  <si>
    <t>garniture de céléri branche</t>
  </si>
  <si>
    <t>poivrons rouges coupés</t>
  </si>
  <si>
    <t>poivrons verts coupés</t>
  </si>
  <si>
    <t>Total</t>
  </si>
  <si>
    <t>Tableaux pour service ou cuisson</t>
  </si>
  <si>
    <t>2 =  saisissez le poids de la portion à servir par convive</t>
  </si>
  <si>
    <t>Police de couleur pour saisir vos valeurs    Noir = formules</t>
  </si>
  <si>
    <t xml:space="preserve"> Poids dans 1 contenant</t>
  </si>
  <si>
    <t>Poids d' une Portion</t>
  </si>
  <si>
    <t xml:space="preserve">1 louche ou 1 contenant pour </t>
  </si>
  <si>
    <t>2 =  saisissez le nombre de portions à servir</t>
  </si>
  <si>
    <t>Nb de Portions à servir</t>
  </si>
  <si>
    <t>Exemples</t>
  </si>
  <si>
    <t>Poids de la portion</t>
  </si>
  <si>
    <t xml:space="preserve">1 melon de </t>
  </si>
  <si>
    <t xml:space="preserve">1 plaque hachis parmentier </t>
  </si>
  <si>
    <t>Total Mx dans 1 contenant</t>
  </si>
  <si>
    <t>Nb portions</t>
  </si>
  <si>
    <t>32 tranches par plaque ( 1 plaque pour 26 maternelles)</t>
  </si>
  <si>
    <t>table de 12</t>
  </si>
  <si>
    <t>32 tranches par plaque ( 1 plaque pour 16 adultes)</t>
  </si>
  <si>
    <t>1 plaque pour 25 ( 1 tranche par maternelle plus RAB )</t>
  </si>
  <si>
    <t>33 tranches par plaque ( 1.5 tranches par primaire)</t>
  </si>
  <si>
    <t>1 plaque pour 25 ( 1 morceau par maternelle plus RAB )</t>
  </si>
  <si>
    <t>1 plaque pour 20 ( 1 morceau par primaire plus RAB )</t>
  </si>
  <si>
    <t>1 plaque pour 16 ( 1 morceau par adulte plus RAB )</t>
  </si>
  <si>
    <t>1 plaque pour 8 ( 6 morceau par adulte + )</t>
  </si>
  <si>
    <t>1 CITRON POUR 4</t>
  </si>
  <si>
    <t>1 Boite de compote pour 25</t>
  </si>
  <si>
    <t>COMPOSITION ET SERVICE D'UN PLAT COMPLET</t>
  </si>
  <si>
    <t xml:space="preserve">Veullez saisir les informations dans les cellules fond de couleur ivoire. </t>
  </si>
  <si>
    <t>SERVICE EN FONCTION DES EFFECTIFS</t>
  </si>
  <si>
    <t>COUSCOUS</t>
  </si>
  <si>
    <t>Document édité le :</t>
  </si>
  <si>
    <t>Famille de convives</t>
  </si>
  <si>
    <t>haut de cuisse de poulet</t>
  </si>
  <si>
    <t>pilon de poulet</t>
  </si>
  <si>
    <t>merguez</t>
  </si>
  <si>
    <t>Agneau en morceaux</t>
  </si>
  <si>
    <t>Agneau boulettes</t>
  </si>
  <si>
    <t>Total Mx par convive</t>
  </si>
  <si>
    <t>légumes couscous cuits</t>
  </si>
  <si>
    <t>Semoule cuite</t>
  </si>
  <si>
    <t>Comment respecter un grammage à servir Exemple N° 1</t>
  </si>
  <si>
    <t>Police de couleur pour saisir vos valeurs    Noir ou gris = formules</t>
  </si>
  <si>
    <t>Les quantités consommées par les enfants dépendent :de l'âge, de la saison, du goût, de l'influence des camarades,de l'activité phisique et/ou du grignotage en récréation sans parler du verre de lait (long à digérer) servi parfois trop près de l'heure du repas</t>
  </si>
  <si>
    <t>Au repas si l'enfant mange beaucoup de pain avec ou en remplacement du plat proposé; les quantités ingérées seront d'autant diminuées. Pour limiter le "gaspillage" et satisfaire les "gourmants"; vous pouvez avoir recours à cet exemple de service.</t>
  </si>
  <si>
    <t>POSSON PANÉ</t>
  </si>
  <si>
    <t xml:space="preserve">Poids unitaire du produit </t>
  </si>
  <si>
    <t>Grammages à servir</t>
  </si>
  <si>
    <t>parts</t>
  </si>
  <si>
    <t>enfants</t>
  </si>
  <si>
    <t>Poids  produit à servir</t>
  </si>
  <si>
    <t>Poids  produit envoyé</t>
  </si>
  <si>
    <t>Écart de poids</t>
  </si>
  <si>
    <t>Meilleur rapport</t>
  </si>
  <si>
    <t>produits entiers</t>
  </si>
  <si>
    <t xml:space="preserve">Poulet 4/4 Cuisses </t>
  </si>
  <si>
    <t>EXEMPLES</t>
  </si>
  <si>
    <t>Portion Nb de Mx par portion</t>
  </si>
  <si>
    <t>Les Mx cela peut s'appliquer à des morceaux de bourguignon mais aussi des tomates farcies ou des oreillons de pêches au sirop pour le dessert etc..</t>
  </si>
  <si>
    <t>Combien de portions dans un gastro</t>
  </si>
  <si>
    <t>Equivalence en nombre de portions standards</t>
  </si>
  <si>
    <t xml:space="preserve">Poids standard d'une Portion Adulte </t>
  </si>
  <si>
    <t>Combien de portions standard dans un GN 1/1 H65</t>
  </si>
  <si>
    <t>Grammage à servir par personne</t>
  </si>
  <si>
    <t>Hachis Parmentier</t>
  </si>
  <si>
    <t>Service au choix : au poids ou à la portion</t>
  </si>
  <si>
    <t>Service à la portion</t>
  </si>
  <si>
    <t>Service au poids</t>
  </si>
  <si>
    <t>Conditionnement pour service ou cuisson</t>
  </si>
  <si>
    <t>AU POIDS</t>
  </si>
  <si>
    <t xml:space="preserve">Conditionnement pour service ou cuisson </t>
  </si>
  <si>
    <t>A LA PORTION</t>
  </si>
  <si>
    <t>Gastronormes tableau N° 1</t>
  </si>
  <si>
    <t>Gastronormes tableau N° 2</t>
  </si>
  <si>
    <t>Gastronormes tableau N° 3</t>
  </si>
  <si>
    <t>Combien de gastronormes devez vous utiliser pour la cuisson ou le service</t>
  </si>
  <si>
    <t>Les cellules réservées à la saisies de vos données sont à fond IVOIRE  et les Produit encre bleue</t>
  </si>
  <si>
    <t>QUOI ?</t>
  </si>
  <si>
    <t>%</t>
  </si>
  <si>
    <t>Unités</t>
  </si>
  <si>
    <t>Adaptation : Joël Leboucher..UPRT "Union des Personnels de la Restauration Territoriale"  membre du réseau RESTAU'CO</t>
  </si>
  <si>
    <t>Modèle N°</t>
  </si>
  <si>
    <t>POSTIT  SERVICE AU POIDS</t>
  </si>
  <si>
    <t>L'Auteur à prévu cette recette pour quel poids total…vous n'avez rien à saisir</t>
  </si>
  <si>
    <t>Vous voulez dupliquer cette recette pour combien de kg</t>
  </si>
  <si>
    <t>ATTENTION saisie des poids en Grammes</t>
  </si>
  <si>
    <t>Aide à la décision</t>
  </si>
  <si>
    <t>POIVRE ET ÉPICES EN MÉLANGE pour Boudin noir</t>
  </si>
  <si>
    <t>Mode d'emploi du "Postit" N° 5</t>
  </si>
  <si>
    <t>service  au poids</t>
  </si>
  <si>
    <t>Saisissez le produit que vous avez choisi comme référence</t>
  </si>
  <si>
    <t>supposons que l'élément  que vous choisissez dans votre recette soit le poids de farine ou de viande etc…saisissez le poids UTILISÉ PAR  l'AUTEUR dans cette cellule</t>
  </si>
  <si>
    <t>Auteur</t>
  </si>
  <si>
    <t>Poids total</t>
  </si>
  <si>
    <t>Vous voulez dupliquer la totalité de votre recette pour quel poids de cet élément choisi ? Saisissez ce poids dans cette cellule</t>
  </si>
  <si>
    <t>Combien de Kg de produit devez-vous assaisonner</t>
  </si>
  <si>
    <t>Affichage des décimales</t>
  </si>
  <si>
    <t>Coller la recette ci-dessous  colonne</t>
  </si>
  <si>
    <t>Poids Unitaire en Gr</t>
  </si>
  <si>
    <t xml:space="preserve"> collage Spécial 1-2-3 Valeurs ou (R) respecter la mise en forme de destination</t>
  </si>
  <si>
    <t>Recette éditée le</t>
  </si>
  <si>
    <t>Adresse PC</t>
  </si>
  <si>
    <t>Mise à jour</t>
  </si>
  <si>
    <t>Auteur poids total</t>
  </si>
  <si>
    <t>INGRÉDIENTS POUR</t>
  </si>
  <si>
    <t>poivre noir</t>
  </si>
  <si>
    <t>poivre de Séchouan</t>
  </si>
  <si>
    <t>poivre long</t>
  </si>
  <si>
    <t>cardamones</t>
  </si>
  <si>
    <t>anis étoilé (pincées)</t>
  </si>
  <si>
    <t>5 épices</t>
  </si>
  <si>
    <t>macis</t>
  </si>
  <si>
    <t>coriandre en poudre</t>
  </si>
  <si>
    <t>LISTE DES INGREDIENTS</t>
  </si>
  <si>
    <t>Voir la lettre de l'innovation N° 1 en cliquant sur le lien</t>
  </si>
  <si>
    <t>Lien internet</t>
  </si>
  <si>
    <t>https://www.ceproc.com/media/uploads/innovation-publication-du-pole/lettre_1_boudin_noir.pdf</t>
  </si>
  <si>
    <t>Vous voulez dupliquer cette recette pour combien de Grammes</t>
  </si>
  <si>
    <t>Combien de Kg de produit devez-vous assaisonner ? Saisissez ce poids dans cette cellule</t>
  </si>
  <si>
    <t>Constituant de</t>
  </si>
  <si>
    <t>NOTRE BOUDIN NOIR</t>
  </si>
  <si>
    <t>Grammage à utiliser</t>
  </si>
  <si>
    <t>Kg à fabriquer</t>
  </si>
  <si>
    <t>Grammage de mélange d'épices au Kg</t>
  </si>
  <si>
    <t>Poids à utiliser cellule 5 ou lier les cellules</t>
  </si>
  <si>
    <t>Gr</t>
  </si>
  <si>
    <t>Compteur indépendant qui vous permet de calculer un poids à fabrique en Kg</t>
  </si>
  <si>
    <t>Pour aiguiser votre curiosité et vous donner envie de créer vos fiches je vous propose une fiche avec photos.</t>
  </si>
  <si>
    <t>Aller…c'est parti….à vos claviers. Inspirez vous des livres de la collection…Simplissime de J.F Mallet  éditions Hachette Cuisine</t>
  </si>
  <si>
    <t>http://www.hachette-pratique.com/simplissime-9782013963657</t>
  </si>
  <si>
    <t>http://www.uprt.fr/detail.php?id=38&amp;titre=ff-mod-les-de-fiches-techniques</t>
  </si>
  <si>
    <t>Si vous recherchez des modèles de fiche recettes cliquez sur les liens suivants</t>
  </si>
  <si>
    <t>http://www.uprt.fr/detail.php?id=133&amp;titre=les-textures-modifiees</t>
  </si>
  <si>
    <t>Les grammages correspondent à ce que vous avez saisi sur la fiche recette</t>
  </si>
  <si>
    <t>Les cuisiniers "sont des artistes"……..ce qui ne doit pas les empêcher … d'UTILISEZ UNE BALANCE…...les résultats seront plus réguliers</t>
  </si>
  <si>
    <t xml:space="preserve"> la sauce crémée ne se sale pas comme la sauce tomatée etc…….</t>
  </si>
  <si>
    <t>rapportez tout au Kg = 0,400 Kg de viande</t>
  </si>
  <si>
    <t xml:space="preserve">si vous saisissez 2 œufs c'est possible; mais pas dans la même colonne cela fausserait le poids total </t>
  </si>
  <si>
    <t>Excel calculera 2 comme 2 Kg</t>
  </si>
  <si>
    <t>donc pour les produits à l'unité saisissez vos valeurs dans la première colonne</t>
  </si>
  <si>
    <t>Œufs de 50 g</t>
  </si>
  <si>
    <t xml:space="preserve">Convertissez tout de suite les volumes en poids sur la base de 1L = 1Kg </t>
  </si>
  <si>
    <t xml:space="preserve">sauf cas exeptionnel pour recettes de précision </t>
  </si>
  <si>
    <t>Donc la masse d'un litre de lait demi-écrémé doit être de 1,015 Kg (1015 g).</t>
  </si>
  <si>
    <t>l'huile = 0,920 Kg/L</t>
  </si>
  <si>
    <t>Alcool = 0,800 Kg/L</t>
  </si>
  <si>
    <t>eau salée nature = 1,130 Kg/L en fonction du sel ajouté</t>
  </si>
  <si>
    <t>densité des liquides pour cocktails</t>
  </si>
  <si>
    <t>Poids des aliments sur internet</t>
  </si>
  <si>
    <t>http://www.aliments.org/poids.htm</t>
  </si>
  <si>
    <t>http://www.nubel.be/fra/manual/liste_des_denrees_alimentaires.asp</t>
  </si>
  <si>
    <t>Tableau des calibres Fruits Frais</t>
  </si>
  <si>
    <t>http://www.crenoexpert.fr/flipbooks/expproduit/TABLEAUX-CALIBRES-FRUITS-2.pdf</t>
  </si>
  <si>
    <t xml:space="preserve">sur la base eau : 1L = 1Kg </t>
  </si>
  <si>
    <t xml:space="preserve">Litres (l.) </t>
  </si>
  <si>
    <t xml:space="preserve">Centilitres (cl.) </t>
  </si>
  <si>
    <t xml:space="preserve">Décilitres (dl.) </t>
  </si>
  <si>
    <t xml:space="preserve">Kilogrammes (kg.) </t>
  </si>
  <si>
    <t>hg</t>
  </si>
  <si>
    <t>dag</t>
  </si>
  <si>
    <t>gr</t>
  </si>
  <si>
    <t>L</t>
  </si>
  <si>
    <t>dl</t>
  </si>
  <si>
    <t>cl</t>
  </si>
  <si>
    <t>ml</t>
  </si>
  <si>
    <t>1litre</t>
  </si>
  <si>
    <t>100 cl</t>
  </si>
  <si>
    <t>10 dl</t>
  </si>
  <si>
    <t>1 kg</t>
  </si>
  <si>
    <t>0</t>
  </si>
  <si>
    <t>1/2 litre</t>
  </si>
  <si>
    <t>50 cl</t>
  </si>
  <si>
    <t>5 dl</t>
  </si>
  <si>
    <t>0,500 kg</t>
  </si>
  <si>
    <t>1/4 litre</t>
  </si>
  <si>
    <t>25 cl</t>
  </si>
  <si>
    <t>2,5 dl</t>
  </si>
  <si>
    <t>0,250 kg</t>
  </si>
  <si>
    <t>1/8 litre</t>
  </si>
  <si>
    <t>12, 5 c</t>
  </si>
  <si>
    <t>1,25 dl</t>
  </si>
  <si>
    <t>0,125 kg</t>
  </si>
  <si>
    <t>http://www.cuisinealafrancaise.com/fr/2-poids-et-mesures</t>
  </si>
  <si>
    <t>LIAISON AU TAPIOCA</t>
  </si>
  <si>
    <t>Saisissez votre volume</t>
  </si>
  <si>
    <t>POUR 1 LITRE DE SAUCE TERMINÉE</t>
  </si>
  <si>
    <t>,</t>
  </si>
  <si>
    <t>30 gr</t>
  </si>
  <si>
    <t xml:space="preserve">pour lier 1L de soupe à l'oignon </t>
  </si>
  <si>
    <t xml:space="preserve">pour lier 200g de chair à saucisse pour tomates farcies </t>
  </si>
  <si>
    <t xml:space="preserve">pour lier 1Kg de tomates concassées avec jus </t>
  </si>
  <si>
    <t>40 gr</t>
  </si>
  <si>
    <t>pour quiche avec 2 œufs</t>
  </si>
  <si>
    <t>50 gr</t>
  </si>
  <si>
    <t>sauce bien liée épaisse</t>
  </si>
  <si>
    <t>SERVICE DES SAUCES</t>
  </si>
  <si>
    <t>Plat mode de cuisson</t>
  </si>
  <si>
    <t>Grammages sauce p.p.</t>
  </si>
  <si>
    <t>1 Kg pour :</t>
  </si>
  <si>
    <t>60 gr</t>
  </si>
  <si>
    <t>plus 8 œufs pour crème patissière</t>
  </si>
  <si>
    <t>un velouté ou une sauce veloutée</t>
  </si>
  <si>
    <t>Sans sauce</t>
  </si>
  <si>
    <t>grillé,frit,nature</t>
  </si>
  <si>
    <t>70/80 gr</t>
  </si>
  <si>
    <t>béchamelle gluante, solidification à froid, donc épaississement important lors de la chute en température</t>
  </si>
  <si>
    <t>Déglaçage</t>
  </si>
  <si>
    <t>roti,poélé</t>
  </si>
  <si>
    <t>20/30 g</t>
  </si>
  <si>
    <t>33 à 50 p.</t>
  </si>
  <si>
    <t>Sauce courte</t>
  </si>
  <si>
    <t>pièces sautées</t>
  </si>
  <si>
    <t>40/50 g</t>
  </si>
  <si>
    <t>20 à 25 p.</t>
  </si>
  <si>
    <t>90 gr</t>
  </si>
  <si>
    <t>pour lier 1L de lait pour gratin d'épinards avec 4 œufs et 120g de gruyère</t>
  </si>
  <si>
    <t>Sauce longue</t>
  </si>
  <si>
    <t>ragoûts,braisés</t>
  </si>
  <si>
    <t>60/80 g</t>
  </si>
  <si>
    <t>12 à 16 p.</t>
  </si>
  <si>
    <t>pochés,plats complets</t>
  </si>
  <si>
    <t>90/150 g</t>
  </si>
  <si>
    <t>6 à 11 p.</t>
  </si>
  <si>
    <t>Combien faut-il commander pour des effectifs et des grammages différents</t>
  </si>
  <si>
    <t>Petit utilitaire d'Aide à la décision</t>
  </si>
  <si>
    <t xml:space="preserve">Saisissez vos effectifs </t>
  </si>
  <si>
    <t>couverts</t>
  </si>
  <si>
    <t xml:space="preserve"> et vos grammages nets à servir</t>
  </si>
  <si>
    <t>% de perte</t>
  </si>
  <si>
    <t>@</t>
  </si>
  <si>
    <t>Familles de convives</t>
  </si>
  <si>
    <t>Quantités à Prévoir</t>
  </si>
  <si>
    <t>Net à servir :</t>
  </si>
  <si>
    <t>Net</t>
  </si>
  <si>
    <t>Brut à Commander</t>
  </si>
  <si>
    <t>Brut</t>
  </si>
  <si>
    <t>poids de perte</t>
  </si>
  <si>
    <t>en moyenne par convive</t>
  </si>
  <si>
    <t>Facultatif Mais si vous saisissez un % la question à vous poser c'est : le produit brut ou cru perd comblien au parage ou en cuisson</t>
  </si>
  <si>
    <t>Vous obtiendrez le poids brut à commander</t>
  </si>
  <si>
    <t>Effectifs  à saisir</t>
  </si>
  <si>
    <t>grammages ou nombre de Morceaux ou tranches à saisir</t>
  </si>
  <si>
    <t>QUANTITÉS A SERVIR OU A COMMANDER</t>
  </si>
  <si>
    <t>DESCRIPTIF</t>
  </si>
  <si>
    <t>pommes</t>
  </si>
  <si>
    <t>Seniors</t>
  </si>
  <si>
    <t>Saisissez vos quantités nets à servir</t>
  </si>
  <si>
    <t>de moyenne</t>
  </si>
  <si>
    <t>Net à préparer :</t>
  </si>
  <si>
    <t>Collez une des unités suivante ou saisissez un nom de produit</t>
  </si>
  <si>
    <t>litres</t>
  </si>
  <si>
    <t>Portions</t>
  </si>
  <si>
    <t>Pièce(s)</t>
  </si>
  <si>
    <t>si vous n'avez pas de perte ne saisissez rien</t>
  </si>
  <si>
    <t>COMBIEN POURRIEZ VOUS SERVIR AVEC</t>
  </si>
  <si>
    <t>Vous avez préparé ou il vous reste un poids X d'une préparation. Avec ce poids combien de convives ou combien de portions pourrez vous servir</t>
  </si>
  <si>
    <t xml:space="preserve">Poids de votre préparation </t>
  </si>
  <si>
    <t>Saisissez vos grammages nets à servir</t>
  </si>
  <si>
    <t>Vous pourrIez servir</t>
  </si>
  <si>
    <t>Portions / pièces / parts</t>
  </si>
  <si>
    <t>A vous de saisir un poids</t>
  </si>
  <si>
    <t>BONUS</t>
  </si>
  <si>
    <t>Vous devriez préparer :</t>
  </si>
  <si>
    <t>PURÉE DÉSHYDRATÉE</t>
  </si>
  <si>
    <t>Grammages nets</t>
  </si>
  <si>
    <t xml:space="preserve">Quantité Totale </t>
  </si>
  <si>
    <t>Purée déshydratée</t>
  </si>
  <si>
    <t>Eau</t>
  </si>
  <si>
    <t>Lait déshydraté</t>
  </si>
  <si>
    <t>Lait frais</t>
  </si>
  <si>
    <t>Crème fraiche</t>
  </si>
  <si>
    <t>Beurre</t>
  </si>
  <si>
    <t>Poids reconstitué</t>
  </si>
  <si>
    <t>Maternelles</t>
  </si>
  <si>
    <t>Primaires</t>
  </si>
  <si>
    <t xml:space="preserve">Adultes </t>
  </si>
  <si>
    <t>Poids à l'arrondi supérieur</t>
  </si>
  <si>
    <t xml:space="preserve"> Effectifs</t>
  </si>
  <si>
    <t>Parts Adultes</t>
  </si>
  <si>
    <t>Saisissez vos valeurs dans les cellules fond ivoire ou jaune</t>
  </si>
  <si>
    <t>Prix D'ACHAT / Prix de VENTE</t>
  </si>
  <si>
    <t>PRIX D'ACHAT</t>
  </si>
  <si>
    <t>PRIX VENTE</t>
  </si>
  <si>
    <t>%  d'augmentation</t>
  </si>
  <si>
    <t>Augmentation</t>
  </si>
  <si>
    <t>POIDS NET</t>
  </si>
  <si>
    <t>POIDS BRUT</t>
  </si>
  <si>
    <t>%  de PERTE</t>
  </si>
  <si>
    <t>POIDS de PERTE</t>
  </si>
  <si>
    <t>Créer un ou plusieurs répertoires n'est pas tâche facile…à chacun de classer comme il le souhaite</t>
  </si>
  <si>
    <t>par famille de produits</t>
  </si>
  <si>
    <t>par technique</t>
  </si>
  <si>
    <t xml:space="preserve">par ingrédients </t>
  </si>
  <si>
    <t>etc...autant de possibilités que de façons de penser</t>
  </si>
  <si>
    <t>vous pouvez utiliser un disque dur externe qui vous suivra partout</t>
  </si>
  <si>
    <t>Répertoire Patisserie</t>
  </si>
  <si>
    <t>Répertoire "Postits" Alpha par type de fabrication si possible</t>
  </si>
  <si>
    <t>Entremets</t>
  </si>
  <si>
    <t>A</t>
  </si>
  <si>
    <t>C</t>
  </si>
  <si>
    <t>B</t>
  </si>
  <si>
    <t>F</t>
  </si>
  <si>
    <t>Etc…</t>
  </si>
  <si>
    <t>Fraises des bois dans leur jus</t>
  </si>
  <si>
    <t>I</t>
  </si>
  <si>
    <t>Tartes</t>
  </si>
  <si>
    <t>Insert Kappa fraise</t>
  </si>
  <si>
    <t>J</t>
  </si>
  <si>
    <t>Jus de fraise</t>
  </si>
  <si>
    <t>K</t>
  </si>
  <si>
    <t>Kappa fraise</t>
  </si>
  <si>
    <t>S</t>
  </si>
  <si>
    <t>Sorbet Avocat</t>
  </si>
  <si>
    <t>Gros Gateaux</t>
  </si>
  <si>
    <t>Siphon Fraise</t>
  </si>
  <si>
    <t>Sauce Fraise</t>
  </si>
  <si>
    <t>Sirop à Crackers</t>
  </si>
  <si>
    <t>Pièces individuelles</t>
  </si>
  <si>
    <t xml:space="preserve">FICHE DE CONDITIONNEMENT </t>
  </si>
  <si>
    <t>DATE :</t>
  </si>
  <si>
    <t xml:space="preserve">NAVARIN D'AGNEAU PRINTANIER (JP.Domergues) </t>
  </si>
  <si>
    <t>FICHE :</t>
  </si>
  <si>
    <t>PC</t>
  </si>
  <si>
    <t>Saisissez vos valeurs dans les cellules fond jaune ou ivoire</t>
  </si>
  <si>
    <t>VIANDE NET A SERVIR ET BRUT A COMMANDER</t>
  </si>
  <si>
    <t>Poids NET p.p.</t>
  </si>
  <si>
    <t>Nb Mx p.p..</t>
  </si>
  <si>
    <t xml:space="preserve">% Perte </t>
  </si>
  <si>
    <t>Poids BRUT  1 portion</t>
  </si>
  <si>
    <t>NET Total à servir / conditionner</t>
  </si>
  <si>
    <t>Total Brut à commander/conditionner</t>
  </si>
  <si>
    <t>Observations :</t>
  </si>
  <si>
    <t>M</t>
  </si>
  <si>
    <t>Hauteur de ligne = 18</t>
  </si>
  <si>
    <t>P</t>
  </si>
  <si>
    <t>A +</t>
  </si>
  <si>
    <t>%  pour A+</t>
  </si>
  <si>
    <t>PAM</t>
  </si>
  <si>
    <t>Quel % supplémentaire ajoutez vous a une portion Adulte sédentaire pour un Adulte +</t>
  </si>
  <si>
    <t>PAS.</t>
  </si>
  <si>
    <t>POIDS DE VIANDE A SERVIR ET A COMMANDER</t>
  </si>
  <si>
    <t>TOTAUX</t>
  </si>
  <si>
    <t>CONTENANTS</t>
  </si>
  <si>
    <t>Saisissez le type de contenant et le poids BRUT par contenant si vous avez saisi des % de perte (si vous faites de la cuisson) ou poids NETS</t>
  </si>
  <si>
    <t>Type de contenant</t>
  </si>
  <si>
    <t>Cuisson Poids. Brut 1 cont.*</t>
  </si>
  <si>
    <t>Poids Net dans 1 contenant *</t>
  </si>
  <si>
    <t>Total NET à servir</t>
  </si>
  <si>
    <t>Total contenants * service au poids</t>
  </si>
  <si>
    <t>Nb Pce ou Mx dans 1 Cont</t>
  </si>
  <si>
    <t>Total Pce / Mx</t>
  </si>
  <si>
    <t>Total contenants * service a la pièce ou au morceaux</t>
  </si>
  <si>
    <t>Gastro 1/1</t>
  </si>
  <si>
    <t>TOTAL CONTENANTS A PRÉVOIR</t>
  </si>
  <si>
    <t>SAUCE</t>
  </si>
  <si>
    <t>Poids de sauce dans une louche</t>
  </si>
  <si>
    <t>1 louche pour</t>
  </si>
  <si>
    <t>Poids NET Total à servir / conditionner</t>
  </si>
  <si>
    <t>Poids Brut 1 cont.*</t>
  </si>
  <si>
    <t>Nb de louches dans 1 Cont</t>
  </si>
  <si>
    <t>Total louches</t>
  </si>
  <si>
    <t>Total contenants * service a la louche</t>
  </si>
  <si>
    <t>GARNITURE DE FINITION</t>
  </si>
  <si>
    <t>Nb louche /Mx p.p</t>
  </si>
  <si>
    <t>Nb louches/Mx dans 1 Cont</t>
  </si>
  <si>
    <t>Total contenants * service a la louche ou aux morceaux</t>
  </si>
  <si>
    <t>kg</t>
  </si>
  <si>
    <t>M.  Enfants en maternelle</t>
  </si>
  <si>
    <t>A .     Adolescents,adultes,personnes agées si portage à domicile</t>
  </si>
  <si>
    <t>P.  Enfants en classe élémentaire</t>
  </si>
  <si>
    <t>PAM.   Personnes Agées en institution déjeuner Midi</t>
  </si>
  <si>
    <t>PAS.   Personnes Agées en institution diner Soir</t>
  </si>
  <si>
    <t>Fonction N° de colonne Alpha =SUBSTITUE(ADRESSE(1;COLONNE();4);"1";"")</t>
  </si>
  <si>
    <t xml:space="preserve">GRAMMAGES GEM/RCN  </t>
  </si>
  <si>
    <t>?</t>
  </si>
  <si>
    <t>A vous de modifier les grammages en fonction des modifications futures ou de votre établissement</t>
  </si>
  <si>
    <t>ATTENTION ces tableaux n'ont pas le même nombre de colonnes que les fiches recettes . DONC évitez de coller les cellules  dans vos fiches</t>
  </si>
  <si>
    <t>M.  Maternelle    Enfants en maternelle</t>
  </si>
  <si>
    <t>P.   Primaire  Enfants en classe élémentaire</t>
  </si>
  <si>
    <t>A .  Ado/Adult   Adolescents,adultes,personnes agées si portage à domicile</t>
  </si>
  <si>
    <t>TOTAL</t>
  </si>
  <si>
    <t xml:space="preserve">PRODUITS  prêts à consommer  en Kg ou à la pièce </t>
  </si>
  <si>
    <t>PAS</t>
  </si>
  <si>
    <t>RECOMMANDATIONS RELATIVES A LA NUTRTION (N°J5-07DU 4 MAI 2007) approuvé par décision n° 2007-17 du comité exécutif de l'OEAP</t>
  </si>
  <si>
    <t>% A+</t>
  </si>
  <si>
    <t>Saisissez vos EFFECTIFS</t>
  </si>
  <si>
    <t>PAIN</t>
  </si>
  <si>
    <r>
      <t>Avocat (à l</t>
    </r>
    <r>
      <rPr>
        <b/>
        <vertAlign val="superscript"/>
        <sz val="11"/>
        <color indexed="17"/>
        <rFont val="Arial"/>
        <family val="2"/>
      </rPr>
      <t>'</t>
    </r>
    <r>
      <rPr>
        <b/>
        <sz val="11"/>
        <color indexed="17"/>
        <rFont val="Arial"/>
        <family val="2"/>
      </rPr>
      <t>unité)</t>
    </r>
  </si>
  <si>
    <t>Carottes, céleri et autres racines râpées</t>
  </si>
  <si>
    <t>Choux rouge et choux blanc émincé</t>
  </si>
  <si>
    <t>Concombre</t>
  </si>
  <si>
    <t>Endive</t>
  </si>
  <si>
    <t>Melon, Pastèque</t>
  </si>
  <si>
    <r>
      <t>Pamplemousse (à l</t>
    </r>
    <r>
      <rPr>
        <b/>
        <vertAlign val="superscript"/>
        <sz val="11"/>
        <color indexed="17"/>
        <rFont val="Arial"/>
        <family val="2"/>
      </rPr>
      <t>'</t>
    </r>
    <r>
      <rPr>
        <b/>
        <sz val="11"/>
        <color indexed="17"/>
        <rFont val="Arial"/>
        <family val="2"/>
      </rPr>
      <t>unité)</t>
    </r>
  </si>
  <si>
    <t>Radis</t>
  </si>
  <si>
    <t>Salade verte</t>
  </si>
  <si>
    <t>Tomate</t>
  </si>
  <si>
    <t>Salade composée à base de crudités</t>
  </si>
  <si>
    <t>Champignons crus</t>
  </si>
  <si>
    <t>Fenouil</t>
  </si>
  <si>
    <t>Potage à base de légumes (en litres/Kg)</t>
  </si>
  <si>
    <r>
      <t>Artichaut entier (à l</t>
    </r>
    <r>
      <rPr>
        <b/>
        <vertAlign val="superscript"/>
        <sz val="11"/>
        <color indexed="12"/>
        <rFont val="Arial"/>
        <family val="2"/>
      </rPr>
      <t>'</t>
    </r>
    <r>
      <rPr>
        <b/>
        <sz val="11"/>
        <color indexed="12"/>
        <rFont val="Arial"/>
        <family val="2"/>
      </rPr>
      <t>unité)</t>
    </r>
  </si>
  <si>
    <r>
      <t>Fond d</t>
    </r>
    <r>
      <rPr>
        <vertAlign val="superscript"/>
        <sz val="11"/>
        <color indexed="12"/>
        <rFont val="Arial"/>
        <family val="2"/>
      </rPr>
      <t>'</t>
    </r>
    <r>
      <rPr>
        <sz val="11"/>
        <color indexed="12"/>
        <rFont val="Arial"/>
        <family val="2"/>
      </rPr>
      <t>artichaut</t>
    </r>
  </si>
  <si>
    <t>Asperges</t>
  </si>
  <si>
    <t>Betteraves</t>
  </si>
  <si>
    <t>Céleri</t>
  </si>
  <si>
    <t>Champignons</t>
  </si>
  <si>
    <t>Choux fleurs</t>
  </si>
  <si>
    <t>Cœurs de palmier</t>
  </si>
  <si>
    <t>Haricots verts</t>
  </si>
  <si>
    <t>Poireaux (blancs de poireaux)</t>
  </si>
  <si>
    <t>Salade composée à base de légumes cuits</t>
  </si>
  <si>
    <t>Soja (germes de haricots mungo)</t>
  </si>
  <si>
    <t>Terrine de légumes</t>
  </si>
  <si>
    <t>Salades composées à base de P. de T., blé, riz, semoule ou pâtes</t>
  </si>
  <si>
    <r>
      <t>Œuf dur (à l</t>
    </r>
    <r>
      <rPr>
        <sz val="10"/>
        <rFont val="Arial"/>
        <family val="2"/>
      </rPr>
      <t>'unité)</t>
    </r>
  </si>
  <si>
    <t>Hareng/garniture</t>
  </si>
  <si>
    <t>Maquereau</t>
  </si>
  <si>
    <r>
      <t>Sardines (à l</t>
    </r>
    <r>
      <rPr>
        <b/>
        <vertAlign val="superscript"/>
        <sz val="8"/>
        <color indexed="17"/>
        <rFont val="Arial"/>
        <family val="2"/>
      </rPr>
      <t>'</t>
    </r>
    <r>
      <rPr>
        <b/>
        <sz val="8"/>
        <color indexed="17"/>
        <rFont val="Arial"/>
        <family val="2"/>
      </rPr>
      <t>unité) sauf exception mentionnée</t>
    </r>
  </si>
  <si>
    <t>Thon au naturel</t>
  </si>
  <si>
    <t>Jambon cru de pays</t>
  </si>
  <si>
    <t>Jambon blanc</t>
  </si>
  <si>
    <t>Pâté, terrine , mousse</t>
  </si>
  <si>
    <t>Pâté en croûte</t>
  </si>
  <si>
    <t>Rillettes</t>
  </si>
  <si>
    <t>Salami – Saucisson – Mortadelle</t>
  </si>
  <si>
    <t>Nems</t>
  </si>
  <si>
    <t>Crêpes</t>
  </si>
  <si>
    <t>Friand, feuilleté</t>
  </si>
  <si>
    <t>Pizza</t>
  </si>
  <si>
    <t>Tarte salée</t>
  </si>
  <si>
    <r>
      <t>ASSAISONNEMENT HORS D</t>
    </r>
    <r>
      <rPr>
        <b/>
        <vertAlign val="superscript"/>
        <sz val="9"/>
        <rFont val="Arial"/>
        <family val="2"/>
      </rPr>
      <t>'</t>
    </r>
    <r>
      <rPr>
        <b/>
        <sz val="9"/>
        <rFont val="Arial"/>
        <family val="2"/>
      </rPr>
      <t>OEUVRE(</t>
    </r>
    <r>
      <rPr>
        <sz val="9"/>
        <rFont val="Arial"/>
        <family val="2"/>
      </rPr>
      <t>poids</t>
    </r>
    <r>
      <rPr>
        <b/>
        <sz val="9"/>
        <rFont val="Arial"/>
        <family val="2"/>
      </rPr>
      <t xml:space="preserve"> </t>
    </r>
    <r>
      <rPr>
        <sz val="9"/>
        <rFont val="Arial"/>
        <family val="2"/>
      </rPr>
      <t>de la matière grasse)</t>
    </r>
  </si>
  <si>
    <t>BŒUF</t>
  </si>
  <si>
    <t>Bœuf braisé, bœuf sauté, bouilli de bœuf</t>
  </si>
  <si>
    <t>Rôti de bœuf, steak</t>
  </si>
  <si>
    <t>Steak haché</t>
  </si>
  <si>
    <t>Hamburger</t>
  </si>
  <si>
    <r>
      <t>Boulettes de bœuf de 30g pièce crues (à l</t>
    </r>
    <r>
      <rPr>
        <vertAlign val="superscript"/>
        <sz val="8"/>
        <rFont val="Arial"/>
        <family val="2"/>
      </rPr>
      <t>'</t>
    </r>
    <r>
      <rPr>
        <sz val="8"/>
        <rFont val="Arial"/>
        <family val="2"/>
      </rPr>
      <t>unité)</t>
    </r>
  </si>
  <si>
    <r>
      <t>Boulettes de bœuf de 30g pièce crues (au poids</t>
    </r>
    <r>
      <rPr>
        <sz val="9"/>
        <rFont val="Arial"/>
        <family val="2"/>
      </rPr>
      <t>)</t>
    </r>
  </si>
  <si>
    <t>Bolognaise viande</t>
  </si>
  <si>
    <t>VEAU</t>
  </si>
  <si>
    <t>Sauté de veau ou blanquette (sans os)</t>
  </si>
  <si>
    <t>Escalope de veau, rôti de veau</t>
  </si>
  <si>
    <t>Steak haché de veau</t>
  </si>
  <si>
    <t>Hamburger veau, Rissolette veau</t>
  </si>
  <si>
    <t>Paupiette de veau</t>
  </si>
  <si>
    <t>AGNEAU-MOUTON</t>
  </si>
  <si>
    <t>Gigot</t>
  </si>
  <si>
    <t>Sauté (sans os)</t>
  </si>
  <si>
    <r>
      <t>Côte d</t>
    </r>
    <r>
      <rPr>
        <vertAlign val="superscript"/>
        <sz val="9"/>
        <rFont val="Arial"/>
        <family val="2"/>
      </rPr>
      <t>'</t>
    </r>
    <r>
      <rPr>
        <sz val="9"/>
        <rFont val="Arial"/>
        <family val="2"/>
      </rPr>
      <t>agneau avec os</t>
    </r>
  </si>
  <si>
    <r>
      <t>Boulettes d</t>
    </r>
    <r>
      <rPr>
        <vertAlign val="superscript"/>
        <sz val="9"/>
        <rFont val="Arial"/>
        <family val="2"/>
      </rPr>
      <t>'</t>
    </r>
    <r>
      <rPr>
        <sz val="9"/>
        <rFont val="Arial"/>
        <family val="2"/>
      </rPr>
      <t>agneau-mouton de 30g pièce crues (à l</t>
    </r>
    <r>
      <rPr>
        <vertAlign val="superscript"/>
        <sz val="9"/>
        <rFont val="Arial"/>
        <family val="2"/>
      </rPr>
      <t>'</t>
    </r>
    <r>
      <rPr>
        <sz val="9"/>
        <rFont val="Arial"/>
        <family val="2"/>
      </rPr>
      <t>unité )</t>
    </r>
  </si>
  <si>
    <r>
      <t>Boulettes d</t>
    </r>
    <r>
      <rPr>
        <vertAlign val="superscript"/>
        <sz val="9"/>
        <rFont val="Arial"/>
        <family val="2"/>
      </rPr>
      <t>'</t>
    </r>
    <r>
      <rPr>
        <sz val="9"/>
        <rFont val="Arial"/>
        <family val="2"/>
      </rPr>
      <t>agneau-mouton de 30g pièce crues (au Kg )</t>
    </r>
  </si>
  <si>
    <r>
      <t>Merguez de 50 g pièce crues (à l</t>
    </r>
    <r>
      <rPr>
        <vertAlign val="superscript"/>
        <sz val="9"/>
        <rFont val="Arial"/>
        <family val="2"/>
      </rPr>
      <t>'</t>
    </r>
    <r>
      <rPr>
        <sz val="9"/>
        <rFont val="Arial"/>
        <family val="2"/>
      </rPr>
      <t>unité)</t>
    </r>
  </si>
  <si>
    <r>
      <t>Merguez de 50 g pièce crues (au Kg</t>
    </r>
    <r>
      <rPr>
        <sz val="9"/>
        <rFont val="Arial"/>
        <family val="2"/>
      </rPr>
      <t>)</t>
    </r>
  </si>
  <si>
    <t>PORC</t>
  </si>
  <si>
    <t>Rôti de porc, grillade (sans os)</t>
  </si>
  <si>
    <t>Côte de porc</t>
  </si>
  <si>
    <t>Jambon DD, palette de porc</t>
  </si>
  <si>
    <t>Andouillettes</t>
  </si>
  <si>
    <r>
      <t>Saucisse chipolatas de 50 g pièce crue ( à l</t>
    </r>
    <r>
      <rPr>
        <vertAlign val="superscript"/>
        <sz val="9"/>
        <rFont val="Arial"/>
        <family val="2"/>
      </rPr>
      <t>'</t>
    </r>
    <r>
      <rPr>
        <sz val="9"/>
        <rFont val="Arial"/>
        <family val="2"/>
      </rPr>
      <t>unité)</t>
    </r>
  </si>
  <si>
    <r>
      <t>Saucisse chipolatas de 50 g pièce crue ( au Kg</t>
    </r>
    <r>
      <rPr>
        <sz val="9"/>
        <rFont val="Arial"/>
        <family val="2"/>
      </rPr>
      <t>)</t>
    </r>
  </si>
  <si>
    <r>
      <t>Saucisse de Francfort Strasbourg de 50 g pièce crue (à l</t>
    </r>
    <r>
      <rPr>
        <vertAlign val="superscript"/>
        <sz val="9"/>
        <rFont val="Arial"/>
        <family val="2"/>
      </rPr>
      <t>'</t>
    </r>
    <r>
      <rPr>
        <sz val="9"/>
        <rFont val="Arial"/>
        <family val="2"/>
      </rPr>
      <t>unité)</t>
    </r>
  </si>
  <si>
    <t>Saucisse Toulouse, Montbéliard, Morteau</t>
  </si>
  <si>
    <t>VOLAILLE-LAPIN</t>
  </si>
  <si>
    <t>Rôti de volaille, escalope de volaille, blanc de
poulet</t>
  </si>
  <si>
    <t>Sauté</t>
  </si>
  <si>
    <t>Jambon de volaille</t>
  </si>
  <si>
    <t>Cordon bleu</t>
  </si>
  <si>
    <t>Cuisse de poulet, de pintade, de canard</t>
  </si>
  <si>
    <t>Brochette</t>
  </si>
  <si>
    <t>Paupiette de volaille</t>
  </si>
  <si>
    <t>Fingers, beignets, nuggets de 20 g pièce crus</t>
  </si>
  <si>
    <t>Fingers, beignets, nuggets de 20 g (Kg) crus</t>
  </si>
  <si>
    <t>Escalope panée</t>
  </si>
  <si>
    <t>Cuisse de lapin</t>
  </si>
  <si>
    <t>Lapin sauté</t>
  </si>
  <si>
    <t>Paupiette de lapin</t>
  </si>
  <si>
    <r>
      <t>Saucisse de volaille de 50g pièce crue (à l</t>
    </r>
    <r>
      <rPr>
        <vertAlign val="superscript"/>
        <sz val="9"/>
        <rFont val="Arial"/>
        <family val="2"/>
      </rPr>
      <t>’</t>
    </r>
    <r>
      <rPr>
        <sz val="9"/>
        <rFont val="Arial"/>
        <family val="2"/>
      </rPr>
      <t>unité)</t>
    </r>
  </si>
  <si>
    <t>Saucisse de volaille de 50g pièce crue (Kg)</t>
  </si>
  <si>
    <t>ABATS</t>
  </si>
  <si>
    <t>Foie, langue, rognons, boudin</t>
  </si>
  <si>
    <t>Tripes avec sauce</t>
  </si>
  <si>
    <t>OEUFS (plat principal)</t>
  </si>
  <si>
    <r>
      <t>Œufs durs (à l</t>
    </r>
    <r>
      <rPr>
        <b/>
        <vertAlign val="superscript"/>
        <sz val="8"/>
        <rFont val="Arial"/>
        <family val="2"/>
      </rPr>
      <t>'</t>
    </r>
    <r>
      <rPr>
        <b/>
        <sz val="8"/>
        <rFont val="Arial"/>
        <family val="2"/>
      </rPr>
      <t>unité)</t>
    </r>
  </si>
  <si>
    <t>Omelette</t>
  </si>
  <si>
    <t>POISSONS (Sans sauce)</t>
  </si>
  <si>
    <t>Poissons non enrobés sans arêtes (filets, rôtis,
steaks, brochettes, cubes)</t>
  </si>
  <si>
    <t>Brochettes de poisson</t>
  </si>
  <si>
    <t>Darne</t>
  </si>
  <si>
    <t>Beignets, poissons panés ou enrobés (croquettes,
paupiettes,…)</t>
  </si>
  <si>
    <t>Poissons entiers</t>
  </si>
  <si>
    <r>
      <t>Plat composé, choucroute, paëlla, etc. (poids minimum d</t>
    </r>
    <r>
      <rPr>
        <vertAlign val="superscript"/>
        <sz val="9"/>
        <rFont val="Arial"/>
        <family val="2"/>
      </rPr>
      <t>’</t>
    </r>
    <r>
      <rPr>
        <sz val="9"/>
        <rFont val="Arial"/>
        <family val="2"/>
      </rPr>
      <t>aliment protidique)</t>
    </r>
  </si>
  <si>
    <r>
      <t>Hachis Parmentier, Brandade, Légumes farcis (poids minimum d</t>
    </r>
    <r>
      <rPr>
        <vertAlign val="superscript"/>
        <sz val="8"/>
        <rFont val="Arial"/>
        <family val="2"/>
      </rPr>
      <t>’</t>
    </r>
    <r>
      <rPr>
        <sz val="8"/>
        <rFont val="Arial"/>
        <family val="2"/>
      </rPr>
      <t>aliment protidique)</t>
    </r>
  </si>
  <si>
    <t>Raviolis, Cannellonis, Lasagnes ... (poids ration
avec sauce)</t>
  </si>
  <si>
    <t>Préparations pâtissières (crêpes, pizzas, croque-
monsieur, friands, quiches)</t>
  </si>
  <si>
    <t>Quenelle</t>
  </si>
  <si>
    <t>LEGUMES CUITS</t>
  </si>
  <si>
    <t>Riz – Pâtes – Pommes de terre</t>
  </si>
  <si>
    <t>Purée de pomme de terre, fraiche ou reconstituée</t>
  </si>
  <si>
    <t>Frites</t>
  </si>
  <si>
    <t>Légumes secs</t>
  </si>
  <si>
    <t xml:space="preserve">SAUCES POUR PLATS </t>
  </si>
  <si>
    <r>
      <t>SAUCES POUR PLATS (</t>
    </r>
    <r>
      <rPr>
        <sz val="9"/>
        <rFont val="Arial"/>
        <family val="2"/>
      </rPr>
      <t>mayonnaise, ketchup, etc.) Poids de la matière grasse</t>
    </r>
  </si>
  <si>
    <r>
      <t xml:space="preserve">SAUCES POUR PLATS </t>
    </r>
    <r>
      <rPr>
        <sz val="9"/>
        <rFont val="Arial"/>
        <family val="2"/>
      </rPr>
      <t>(sauce tomate, béchamel)</t>
    </r>
  </si>
  <si>
    <r>
      <t xml:space="preserve">SAUCES POUR PLATS </t>
    </r>
    <r>
      <rPr>
        <sz val="9"/>
        <rFont val="Arial"/>
        <family val="2"/>
      </rPr>
      <t>(jus de viande)</t>
    </r>
  </si>
  <si>
    <r>
      <t xml:space="preserve">SAUCES POUR PLATS </t>
    </r>
    <r>
      <rPr>
        <sz val="9"/>
        <rFont val="Arial"/>
        <family val="2"/>
      </rPr>
      <t>(beurre blanc, sauce crème,sauce forestière)</t>
    </r>
  </si>
  <si>
    <t>FROMAGES</t>
  </si>
  <si>
    <t>Fromage blanc, fromages frais</t>
  </si>
  <si>
    <t>Yaourt</t>
  </si>
  <si>
    <t>Petit suisse</t>
  </si>
  <si>
    <t>Lait demi-écrémé en ml des menus 4 composantes</t>
  </si>
  <si>
    <t>Desserts lactés</t>
  </si>
  <si>
    <t>Mousse (en Litre)</t>
  </si>
  <si>
    <t>Fruits crus</t>
  </si>
  <si>
    <t>Fruits cuits</t>
  </si>
  <si>
    <t>Pâtisseries fraiches ou surgelées en portions</t>
  </si>
  <si>
    <t>Pâtisseries fraiches ou surgelées à portionner</t>
  </si>
  <si>
    <t>Pâtisserie sèche emballée</t>
  </si>
  <si>
    <r>
      <t>Biscuits d</t>
    </r>
    <r>
      <rPr>
        <vertAlign val="superscript"/>
        <sz val="9"/>
        <rFont val="Arial"/>
        <family val="2"/>
      </rPr>
      <t>'</t>
    </r>
    <r>
      <rPr>
        <sz val="9"/>
        <rFont val="Arial"/>
        <family val="2"/>
      </rPr>
      <t>accompagnement</t>
    </r>
  </si>
  <si>
    <t>GOUTER, COLLATION (enfants, adolescents et personnes âgées en institution)</t>
  </si>
  <si>
    <t>Pain</t>
  </si>
  <si>
    <t>Biscuits secs</t>
  </si>
  <si>
    <t>Céréales (enfants et adolescents uniquement)</t>
  </si>
  <si>
    <t>Pâtisseries sèches emballées</t>
  </si>
  <si>
    <t>Confiture, chocolat, miel</t>
  </si>
  <si>
    <t>Fruit cru</t>
  </si>
  <si>
    <t>Fruit cuit</t>
  </si>
  <si>
    <t>Lait 1/2 écrémé (en Litre)</t>
  </si>
  <si>
    <t>Fromage blanc</t>
  </si>
  <si>
    <t>Fromage</t>
  </si>
  <si>
    <t>Utilitaire pour supprimer les espace vides dans une phrase</t>
  </si>
  <si>
    <t xml:space="preserve">•Contamination microbiologique (B)             •Multiplication des germes (B)      </t>
  </si>
  <si>
    <t>Caractères</t>
  </si>
  <si>
    <t>Proposition : Saisisez le poids affiché dans cette cellule 8 dans la cellule 5 (si vous avez plusieurs chiffres après la virgule) cliquez sur la cellule 5 cliquez sur = et cliquez sur la cellule 8 pour les mettre en liaison</t>
  </si>
  <si>
    <t>du 13-02-2017Annule et remplace les versions précédentes</t>
  </si>
  <si>
    <t>Pôle innovation du CEPROC AUTEURS  de la recette Guy KRENZER Eric GODDYN Jean-Luc BESNOIT</t>
  </si>
  <si>
    <t>La lettre de l'innovation N° 1 Printemps 2002 Le boudin en quatre déclinaisons  Cette Lettre est éditée par le Pôle d’Innovation Technologique du CEPROC</t>
  </si>
  <si>
    <t>Postit modèle N° 11 Mixé avec un Postit modèle N°5</t>
  </si>
  <si>
    <t>Mode d'emploi de ce Postit modèle N° 11 Mixé avec un Postit modèle N°5</t>
  </si>
  <si>
    <t>Quel grammage de mélange d'épices devez vous mettre au Kg (de chair de pâte à tarte …etc..)</t>
  </si>
  <si>
    <t>du 21-02-2017Annule et remplace les versions précédentes</t>
  </si>
  <si>
    <t xml:space="preserve"> Saisissez vos effectifs Saisissez vos quantités pour vos familles de convives et vous obtiendrez le net à servir. Avez-vous un pourcentage de perte (à l'épluchage -au parage en cuisson ou autre)…saisissez le et vous obtiendrez les quantités brutes à commander</t>
  </si>
  <si>
    <t>Familles de convives :Mater = enfants Maternelles Prim = enfants de l'enseignement Primaire Adulte = sédentaire Adulte + = travailleur de force Seniors = nos Ainés je classe les Adolescennts en Adultes +</t>
  </si>
  <si>
    <t xml:space="preserve"> idem pour les feuilles de gélatine les pieds de veau -les feuilles de basilic etc….</t>
  </si>
  <si>
    <t>les ¼ de botte de fines herbes en 0,25 les demi = 0.5 les 3/4 = 0.75</t>
  </si>
  <si>
    <t>1 = saisissez le poids dans un contenant (une louche une barquette etc,,)</t>
  </si>
  <si>
    <t>Le contenant peut être une louche pour le service un gastro pour la cuisson  etc…</t>
  </si>
  <si>
    <t>du 03-01-2017 Annule et remplace les versions précédentes</t>
  </si>
  <si>
    <t>Coussin Cœur St Valentin 2014 François Perret Journal du Patissier N° 292 page 40</t>
  </si>
  <si>
    <t>Cracker (Pâte à)</t>
  </si>
  <si>
    <t>Cracker (Poudre à)</t>
  </si>
  <si>
    <t>Que traitez vous : des Kg des litres des pièces des portions …des poires etc…</t>
  </si>
  <si>
    <t>Elément principal : AGNEAU :  "Sauté d'agneau sans osépaule collier"    Choux FleurPâte à choux etc….. OU Famille : Hors d'œuvre Plat Légume Dessert</t>
  </si>
  <si>
    <t>AGNEAU : Sauté d'agneau sans osépaule collier</t>
  </si>
  <si>
    <t>SAUCE POIDS  NOMBRE DE GASTRO ET DE LOUCHES POUR LE SERVICE</t>
  </si>
  <si>
    <t>GARNITURE DE FINITION POIDS  NOMBRE DE GASTRO ET DE LOUCHES POUR LE SERVICE</t>
  </si>
  <si>
    <t>*CRUDITÉS sans assaisonnement</t>
  </si>
  <si>
    <t>*CUIDITES sans assaisonnement</t>
  </si>
  <si>
    <t xml:space="preserve">*ENTRÉES DE FÉCULENT </t>
  </si>
  <si>
    <t>*ENTREES PROTIDIQUES DIVERSES</t>
  </si>
  <si>
    <t>*PREPARATIONS PATISSIERES SALEES</t>
  </si>
  <si>
    <t>*VIANDES SANS SAUCE</t>
  </si>
  <si>
    <t>*PLATS COMPOSES (denrée protidique et garniture)</t>
  </si>
  <si>
    <t>*FÉCULENTS CUITS</t>
  </si>
  <si>
    <t>*PRODUITS LAITIERS FRAIS</t>
  </si>
  <si>
    <t>*DESSERTS</t>
  </si>
  <si>
    <t>Quantité Grammage ou Nb de Mx ou tranche par convive</t>
  </si>
  <si>
    <t>Adultes + = GEM/RCN grammages (Adolescents Adultes) + %</t>
  </si>
  <si>
    <t>VOCABULAIRE PROFESSIONNEL    un verbe…une action</t>
  </si>
  <si>
    <t xml:space="preserve">VOCABULAIRE PROFESSIONNEL " CUISINE DE COMPOSITION" </t>
  </si>
  <si>
    <t>VOCABULAIRE PROFESSIONNEL "La CUISINE DE REFERENCE" Michel MAINCENT</t>
  </si>
  <si>
    <t>E</t>
  </si>
  <si>
    <t>R</t>
  </si>
  <si>
    <t>H</t>
  </si>
  <si>
    <t>T</t>
  </si>
  <si>
    <t>Abaisser la temp. à coeur</t>
  </si>
  <si>
    <t>①</t>
  </si>
  <si>
    <t>Egrener</t>
  </si>
  <si>
    <t>Parfumer</t>
  </si>
  <si>
    <t>Respecter le délai de 2 H</t>
  </si>
  <si>
    <t>Abaisser</t>
  </si>
  <si>
    <t>Dépouiller</t>
  </si>
  <si>
    <t>Habiller</t>
  </si>
  <si>
    <t>Réduire</t>
  </si>
  <si>
    <t>Dauber</t>
  </si>
  <si>
    <t>Façonner</t>
  </si>
  <si>
    <t>Macérer</t>
  </si>
  <si>
    <t>Rabattre</t>
  </si>
  <si>
    <t>Tabler</t>
  </si>
  <si>
    <t>Accompagner</t>
  </si>
  <si>
    <t>②</t>
  </si>
  <si>
    <t>Eliminer</t>
  </si>
  <si>
    <t>Parsemer</t>
  </si>
  <si>
    <t>Retirer</t>
  </si>
  <si>
    <t>Abricoter</t>
  </si>
  <si>
    <t>Dérober</t>
  </si>
  <si>
    <t>Hacher</t>
  </si>
  <si>
    <t>Relever</t>
  </si>
  <si>
    <t>Décanter</t>
  </si>
  <si>
    <t>Faire bouillir</t>
  </si>
  <si>
    <t>Maintenir en temp. sup à 63°</t>
  </si>
  <si>
    <t>Raccourcir</t>
  </si>
  <si>
    <t>Tailler</t>
  </si>
  <si>
    <t>Additionner</t>
  </si>
  <si>
    <t>③</t>
  </si>
  <si>
    <t>Enfourner</t>
  </si>
  <si>
    <t>Peler</t>
  </si>
  <si>
    <t>Retourner</t>
  </si>
  <si>
    <t>Arroser</t>
  </si>
  <si>
    <t>Désosser</t>
  </si>
  <si>
    <t>Historier</t>
  </si>
  <si>
    <t>Remonter</t>
  </si>
  <si>
    <t>Décercler</t>
  </si>
  <si>
    <t>Farcir</t>
  </si>
  <si>
    <t>Manchonner</t>
  </si>
  <si>
    <t>Rafraîchir</t>
  </si>
  <si>
    <t>Tamiser</t>
  </si>
  <si>
    <t>Adjoindre</t>
  </si>
  <si>
    <t>④</t>
  </si>
  <si>
    <t>Porter à ébullition</t>
  </si>
  <si>
    <t>Rincer</t>
  </si>
  <si>
    <t>Assaisonner</t>
  </si>
  <si>
    <t>Dessécher</t>
  </si>
  <si>
    <t>Revenir</t>
  </si>
  <si>
    <t>Décorer</t>
  </si>
  <si>
    <t>Farder</t>
  </si>
  <si>
    <t>Manier</t>
  </si>
  <si>
    <t>Raidir</t>
  </si>
  <si>
    <t>Tamponner</t>
  </si>
  <si>
    <t>Agir rapidement</t>
  </si>
  <si>
    <t>⑤</t>
  </si>
  <si>
    <t>Etaler</t>
  </si>
  <si>
    <t>Préchauffer</t>
  </si>
  <si>
    <t>Détendre</t>
  </si>
  <si>
    <t>Inciser</t>
  </si>
  <si>
    <t>Rissoler</t>
  </si>
  <si>
    <t>Décortiquer</t>
  </si>
  <si>
    <t>Fariner</t>
  </si>
  <si>
    <t>Manipuler</t>
  </si>
  <si>
    <t>Rassir</t>
  </si>
  <si>
    <t>Tapisser</t>
  </si>
  <si>
    <t>Ajouter</t>
  </si>
  <si>
    <t>Prélever</t>
  </si>
  <si>
    <t>Saupoudrer</t>
  </si>
  <si>
    <t>Barder</t>
  </si>
  <si>
    <t>⑥</t>
  </si>
  <si>
    <t>Dorer</t>
  </si>
  <si>
    <t>Rompre</t>
  </si>
  <si>
    <t>Décuire</t>
  </si>
  <si>
    <t>Festonner</t>
  </si>
  <si>
    <t>Marbrer</t>
  </si>
  <si>
    <t>Rayer</t>
  </si>
  <si>
    <t>Terminer</t>
  </si>
  <si>
    <t>Aplatir</t>
  </si>
  <si>
    <t>Préparer</t>
  </si>
  <si>
    <t>Servir</t>
  </si>
  <si>
    <t>Beurrer</t>
  </si>
  <si>
    <t>⑦</t>
  </si>
  <si>
    <t>Dresser</t>
  </si>
  <si>
    <t>Lier</t>
  </si>
  <si>
    <t>Rôtir</t>
  </si>
  <si>
    <t>Déffilandrer</t>
  </si>
  <si>
    <t>Fileter</t>
  </si>
  <si>
    <t>Mariner</t>
  </si>
  <si>
    <t>Réaliser</t>
  </si>
  <si>
    <t>Tomber</t>
  </si>
  <si>
    <t>G</t>
  </si>
  <si>
    <t>Protéger</t>
  </si>
  <si>
    <t>Snacker</t>
  </si>
  <si>
    <t>Blanchir</t>
  </si>
  <si>
    <t>Limoner</t>
  </si>
  <si>
    <t>Déglacer</t>
  </si>
  <si>
    <t>Fixer</t>
  </si>
  <si>
    <t>Marquer</t>
  </si>
  <si>
    <t>Réchauffer en moins d'1 H</t>
  </si>
  <si>
    <t>Torréfier</t>
  </si>
  <si>
    <t>Battre</t>
  </si>
  <si>
    <t>Garnir</t>
  </si>
  <si>
    <t>Blondir</t>
  </si>
  <si>
    <t>Ebarber</t>
  </si>
  <si>
    <t>Lisser</t>
  </si>
  <si>
    <t>Saigner</t>
  </si>
  <si>
    <t>Dégorger</t>
  </si>
  <si>
    <t>Flamber</t>
  </si>
  <si>
    <t>Masquer</t>
  </si>
  <si>
    <t>Recouvrir</t>
  </si>
  <si>
    <t>Tourer</t>
  </si>
  <si>
    <t>Bouler</t>
  </si>
  <si>
    <t>Ecailler</t>
  </si>
  <si>
    <t>Lustrer</t>
  </si>
  <si>
    <t>Saisir</t>
  </si>
  <si>
    <t>Aromatiser</t>
  </si>
  <si>
    <t>Dégourdir</t>
  </si>
  <si>
    <t>Flanquer</t>
  </si>
  <si>
    <t>Masser</t>
  </si>
  <si>
    <t>Rectifier</t>
  </si>
  <si>
    <t>Tourner</t>
  </si>
  <si>
    <t>Chauffer</t>
  </si>
  <si>
    <t>Incorporer</t>
  </si>
  <si>
    <t>U</t>
  </si>
  <si>
    <t>Braiser</t>
  </si>
  <si>
    <t>Ecaler</t>
  </si>
  <si>
    <t>Sangler</t>
  </si>
  <si>
    <t>Dégraisser</t>
  </si>
  <si>
    <t>Fleurer</t>
  </si>
  <si>
    <t>Mélanger</t>
  </si>
  <si>
    <t>Travailler</t>
  </si>
  <si>
    <t>Conserver</t>
  </si>
  <si>
    <t>Indications packaging</t>
  </si>
  <si>
    <t>Utiliser</t>
  </si>
  <si>
    <t>Brider</t>
  </si>
  <si>
    <t>Ecorcher</t>
  </si>
  <si>
    <t>Sauter</t>
  </si>
  <si>
    <t>Déhousser</t>
  </si>
  <si>
    <t>Foisonner</t>
  </si>
  <si>
    <t>Meringuer</t>
  </si>
  <si>
    <t>Refroidir</t>
  </si>
  <si>
    <t>Tremper</t>
  </si>
  <si>
    <t>Contrôler</t>
  </si>
  <si>
    <t>V</t>
  </si>
  <si>
    <t>Ecosser</t>
  </si>
  <si>
    <t>Serrer</t>
  </si>
  <si>
    <t>Délayer</t>
  </si>
  <si>
    <t>Foncer</t>
  </si>
  <si>
    <t>Mettre au point</t>
  </si>
  <si>
    <t>Régénérer</t>
  </si>
  <si>
    <t>Tronçonner</t>
  </si>
  <si>
    <t>Jeter</t>
  </si>
  <si>
    <t>Vérifier la temp.</t>
  </si>
  <si>
    <t>Canneler</t>
  </si>
  <si>
    <t>Ecumer</t>
  </si>
  <si>
    <t>Singer</t>
  </si>
  <si>
    <t>Démouler</t>
  </si>
  <si>
    <t>Fondre</t>
  </si>
  <si>
    <t>Mettre en cuisson</t>
  </si>
  <si>
    <t>Réhydrater</t>
  </si>
  <si>
    <t>Trousser</t>
  </si>
  <si>
    <t>Verser</t>
  </si>
  <si>
    <t>Caraméliser</t>
  </si>
  <si>
    <t>Effilandrer</t>
  </si>
  <si>
    <t>Suer</t>
  </si>
  <si>
    <t>Dénerver</t>
  </si>
  <si>
    <t>Fouetter</t>
  </si>
  <si>
    <t>Mijoter</t>
  </si>
  <si>
    <t>Relâcher</t>
  </si>
  <si>
    <t>Turbiner</t>
  </si>
  <si>
    <t>Laver</t>
  </si>
  <si>
    <t>Remonter en température</t>
  </si>
  <si>
    <t>Châtrer</t>
  </si>
  <si>
    <t>⑧</t>
  </si>
  <si>
    <t>Effiler</t>
  </si>
  <si>
    <t>Dénoyauter</t>
  </si>
  <si>
    <t>Fouler</t>
  </si>
  <si>
    <t>Mixer</t>
  </si>
  <si>
    <t>Disperser</t>
  </si>
  <si>
    <t>Remplacer</t>
  </si>
  <si>
    <t>Chaufroiter</t>
  </si>
  <si>
    <t>⑨</t>
  </si>
  <si>
    <t>Egermer</t>
  </si>
  <si>
    <t>Denteler</t>
  </si>
  <si>
    <t>Fourrer</t>
  </si>
  <si>
    <t>Modeler</t>
  </si>
  <si>
    <t>Disposer</t>
  </si>
  <si>
    <t>Remuer</t>
  </si>
  <si>
    <t>Chemiser</t>
  </si>
  <si>
    <t>⑩</t>
  </si>
  <si>
    <t>Egoutter</t>
  </si>
  <si>
    <t>Fraiser</t>
  </si>
  <si>
    <t>Moiner</t>
  </si>
  <si>
    <t>Upériser</t>
  </si>
  <si>
    <t>❿</t>
  </si>
  <si>
    <t>Répartir</t>
  </si>
  <si>
    <t>Chiqueter</t>
  </si>
  <si>
    <t>⑪</t>
  </si>
  <si>
    <t>Egrapper</t>
  </si>
  <si>
    <t>Frapper</t>
  </si>
  <si>
    <t>Monder</t>
  </si>
  <si>
    <t>⓫</t>
  </si>
  <si>
    <t>Repasser</t>
  </si>
  <si>
    <t>Ciseler</t>
  </si>
  <si>
    <t>⑫</t>
  </si>
  <si>
    <t>Fraser</t>
  </si>
  <si>
    <t>Monter</t>
  </si>
  <si>
    <t>Citronner</t>
  </si>
  <si>
    <t>⑬</t>
  </si>
  <si>
    <t>Emincer</t>
  </si>
  <si>
    <t>Frémir</t>
  </si>
  <si>
    <t>Mortifier</t>
  </si>
  <si>
    <t>Clarifier</t>
  </si>
  <si>
    <t>⑭</t>
  </si>
  <si>
    <t>Enrober</t>
  </si>
  <si>
    <t>Détailler</t>
  </si>
  <si>
    <t>Frire</t>
  </si>
  <si>
    <t>Mouiller</t>
  </si>
  <si>
    <t>Réserver</t>
  </si>
  <si>
    <t>Vanner</t>
  </si>
  <si>
    <t>Coller</t>
  </si>
  <si>
    <t>⑮</t>
  </si>
  <si>
    <t>Eplucher</t>
  </si>
  <si>
    <t>⓬</t>
  </si>
  <si>
    <t>Broyer</t>
  </si>
  <si>
    <t>Mousser</t>
  </si>
  <si>
    <t>Compoter</t>
  </si>
  <si>
    <t>⑯</t>
  </si>
  <si>
    <t>Escaloper</t>
  </si>
  <si>
    <t>N</t>
  </si>
  <si>
    <t>Brûler</t>
  </si>
  <si>
    <t>Détremper</t>
  </si>
  <si>
    <t>Concasser</t>
  </si>
  <si>
    <t>⑰</t>
  </si>
  <si>
    <t>Etuver</t>
  </si>
  <si>
    <t>Nacrer</t>
  </si>
  <si>
    <t>Retomber</t>
  </si>
  <si>
    <t>Videler</t>
  </si>
  <si>
    <t>⓭</t>
  </si>
  <si>
    <t>Confire</t>
  </si>
  <si>
    <t>⑱</t>
  </si>
  <si>
    <t>Evider</t>
  </si>
  <si>
    <t>Napper</t>
  </si>
  <si>
    <t>Gerber</t>
  </si>
  <si>
    <t>Voiler</t>
  </si>
  <si>
    <t>⓮</t>
  </si>
  <si>
    <t>Contiser</t>
  </si>
  <si>
    <t>⑲</t>
  </si>
  <si>
    <t>Exprimer</t>
  </si>
  <si>
    <t>Glacer</t>
  </si>
  <si>
    <t>⓯</t>
  </si>
  <si>
    <t>Corner</t>
  </si>
  <si>
    <t>Doubler</t>
  </si>
  <si>
    <t>Gommer</t>
  </si>
  <si>
    <t>Z</t>
  </si>
  <si>
    <t>⓰</t>
  </si>
  <si>
    <t>Corser</t>
  </si>
  <si>
    <t>Paner</t>
  </si>
  <si>
    <t>Cerner</t>
  </si>
  <si>
    <t>Graisser</t>
  </si>
  <si>
    <t>Panacher</t>
  </si>
  <si>
    <t>Rioler</t>
  </si>
  <si>
    <t>Zester</t>
  </si>
  <si>
    <t>⓱</t>
  </si>
  <si>
    <t>Coucher</t>
  </si>
  <si>
    <t>Papilloter</t>
  </si>
  <si>
    <t>Gratiner</t>
  </si>
  <si>
    <t>⓲</t>
  </si>
  <si>
    <t>Passer</t>
  </si>
  <si>
    <t>Griller</t>
  </si>
  <si>
    <t>⓳</t>
  </si>
  <si>
    <t>Crémer</t>
  </si>
  <si>
    <t>Persiller</t>
  </si>
  <si>
    <t>Parer</t>
  </si>
  <si>
    <t>⓴</t>
  </si>
  <si>
    <t>Crever</t>
  </si>
  <si>
    <t>Piler</t>
  </si>
  <si>
    <t>Ebaucher</t>
  </si>
  <si>
    <t>Rouler</t>
  </si>
  <si>
    <t>Cuire</t>
  </si>
  <si>
    <t>Pincer</t>
  </si>
  <si>
    <t>Chevaucher</t>
  </si>
  <si>
    <t>Roussir</t>
  </si>
  <si>
    <t>Piquer</t>
  </si>
  <si>
    <t>Pocher</t>
  </si>
  <si>
    <t>Echauder</t>
  </si>
  <si>
    <t>Pasteuriser</t>
  </si>
  <si>
    <t>Poêler</t>
  </si>
  <si>
    <t>Huiler</t>
  </si>
  <si>
    <t>Sabler</t>
  </si>
  <si>
    <t>Pousser</t>
  </si>
  <si>
    <t>Puncher</t>
  </si>
  <si>
    <t>Clouter</t>
  </si>
  <si>
    <t>Peser</t>
  </si>
  <si>
    <t>Q</t>
  </si>
  <si>
    <t>Imbiber</t>
  </si>
  <si>
    <t>Pétrir</t>
  </si>
  <si>
    <t>Quadriller</t>
  </si>
  <si>
    <t>Saumurer</t>
  </si>
  <si>
    <t>Infuser</t>
  </si>
  <si>
    <t>Plaquer</t>
  </si>
  <si>
    <t>Emonder</t>
  </si>
  <si>
    <t>Siroper</t>
  </si>
  <si>
    <t>Poudrer</t>
  </si>
  <si>
    <t>Siroter</t>
  </si>
  <si>
    <t>Craquer</t>
  </si>
  <si>
    <t>Larder</t>
  </si>
  <si>
    <t>Praliner</t>
  </si>
  <si>
    <t>Sonder</t>
  </si>
  <si>
    <t>Equeter</t>
  </si>
  <si>
    <t>Stériliser</t>
  </si>
  <si>
    <t>Lever</t>
  </si>
  <si>
    <t>Surgeler</t>
  </si>
  <si>
    <t>Culotter</t>
  </si>
  <si>
    <t>Etoffer</t>
  </si>
  <si>
    <t>Etouffer</t>
  </si>
  <si>
    <t>Luter</t>
  </si>
  <si>
    <t>Lyophiliser</t>
  </si>
  <si>
    <t>CLASSEMENT SIMPLIFIÉ</t>
  </si>
  <si>
    <t>Palette de couleurs, Excel</t>
  </si>
  <si>
    <t>H.ŒUVRES</t>
  </si>
  <si>
    <t>PREPARATIONS CHAUDES</t>
  </si>
  <si>
    <t>CRUDITES</t>
  </si>
  <si>
    <t>ENTRÉES</t>
  </si>
  <si>
    <t>POISSONS</t>
  </si>
  <si>
    <t>Crudité</t>
  </si>
  <si>
    <t>VOLAILLES</t>
  </si>
  <si>
    <t>VIANDES</t>
  </si>
  <si>
    <t xml:space="preserve">LEGUMES  </t>
  </si>
  <si>
    <t>PLATS COMPLETS</t>
  </si>
  <si>
    <t>ACCOMPAGNEMENTS</t>
  </si>
  <si>
    <t>http://translate.google.fr/translate?hl=fr&amp;langpair=en|fr&amp;u=http://dmcritchie.mvps.org/excel/colors.htm</t>
  </si>
  <si>
    <t>CUIDITES</t>
  </si>
  <si>
    <t>PATISSERIES</t>
  </si>
  <si>
    <t xml:space="preserve">Cuidité </t>
  </si>
  <si>
    <t>PLAT PRINCIPAL</t>
  </si>
  <si>
    <t>Couleur 0]</t>
  </si>
  <si>
    <t>[Couleur 0]</t>
  </si>
  <si>
    <t>[Couleur 15]</t>
  </si>
  <si>
    <t>[Couleur 30]</t>
  </si>
  <si>
    <t>[Couleur 45]</t>
  </si>
  <si>
    <t>[Couleur 1]</t>
  </si>
  <si>
    <t>[Couleur 16]</t>
  </si>
  <si>
    <t>[Couleur 31]</t>
  </si>
  <si>
    <t>[Couleur 46]</t>
  </si>
  <si>
    <t>Protéines</t>
  </si>
  <si>
    <t>[Couleur 2]</t>
  </si>
  <si>
    <t>[Couleur 17]</t>
  </si>
  <si>
    <t>[Couleur 32]</t>
  </si>
  <si>
    <t>[Couleur 47]</t>
  </si>
  <si>
    <t>FECULENTS</t>
  </si>
  <si>
    <t>[Couleur 3]</t>
  </si>
  <si>
    <t>[Couleur 18]</t>
  </si>
  <si>
    <t>[Couleur 33]</t>
  </si>
  <si>
    <t>[Couleur 48]</t>
  </si>
  <si>
    <t>Laitages</t>
  </si>
  <si>
    <t>COMPOSES VERTS</t>
  </si>
  <si>
    <t>[Couleur 4]</t>
  </si>
  <si>
    <t>[Couleur 19]</t>
  </si>
  <si>
    <t>[Couleur 34]</t>
  </si>
  <si>
    <t>[Couleur 49]</t>
  </si>
  <si>
    <t>LAITAGES FROMAGES</t>
  </si>
  <si>
    <t>[Couleur 5]</t>
  </si>
  <si>
    <t>[Couleur 20]</t>
  </si>
  <si>
    <t>[Couleur 35]</t>
  </si>
  <si>
    <t>[Couleur 50]</t>
  </si>
  <si>
    <t>LAITAGES +FECULENTS</t>
  </si>
  <si>
    <t>[Couleur 6]</t>
  </si>
  <si>
    <t>[Couleur 21]</t>
  </si>
  <si>
    <t>[Couleur 36]</t>
  </si>
  <si>
    <t>[Couleur 51]</t>
  </si>
  <si>
    <t>DESSERTS</t>
  </si>
  <si>
    <t>[Couleur 7]</t>
  </si>
  <si>
    <t>[Couleur 22]</t>
  </si>
  <si>
    <t>[Couleur 37]</t>
  </si>
  <si>
    <t>[Couleur 52]</t>
  </si>
  <si>
    <t>GOUTER</t>
  </si>
  <si>
    <t>[Couleur 8]</t>
  </si>
  <si>
    <t>[Couleur 23]</t>
  </si>
  <si>
    <t>[Couleur 38]</t>
  </si>
  <si>
    <t>[Couleur 53]</t>
  </si>
  <si>
    <t>[Couleur 9]</t>
  </si>
  <si>
    <t>[Couleur 24]</t>
  </si>
  <si>
    <t>[Couleur 39]</t>
  </si>
  <si>
    <t>[Couleur 54]</t>
  </si>
  <si>
    <t>Code couleur Rouge Vert Bleu RVB</t>
  </si>
  <si>
    <t>[Couleur 10]</t>
  </si>
  <si>
    <t>[Couleur 25]</t>
  </si>
  <si>
    <t>[Couleur 40]</t>
  </si>
  <si>
    <t>[Couleur 55]</t>
  </si>
  <si>
    <t>R51-V153 B102</t>
  </si>
  <si>
    <t>[Couleur 11]</t>
  </si>
  <si>
    <t>[Couleur 26]</t>
  </si>
  <si>
    <t>[Couleur 41]</t>
  </si>
  <si>
    <t>[Couleur 56]</t>
  </si>
  <si>
    <t>R50-V204 B255</t>
  </si>
  <si>
    <t>[Couleur 12]</t>
  </si>
  <si>
    <t>[Couleur 27]</t>
  </si>
  <si>
    <t>[Couleur 42]</t>
  </si>
  <si>
    <t>R255-V204 B0</t>
  </si>
  <si>
    <t>[Couleur 13]</t>
  </si>
  <si>
    <t>[Couleur 28]</t>
  </si>
  <si>
    <t>[Couleur 43]</t>
  </si>
  <si>
    <t>R255-V0 B0</t>
  </si>
  <si>
    <t>[Couleur 14]</t>
  </si>
  <si>
    <t>[Couleur 29]</t>
  </si>
  <si>
    <t>[Couleur 44]</t>
  </si>
  <si>
    <t>R255-V102 B0</t>
  </si>
  <si>
    <t>R0-V255 B0</t>
  </si>
  <si>
    <t>Intérieur</t>
  </si>
  <si>
    <t>police</t>
  </si>
  <si>
    <t>HTML</t>
  </si>
  <si>
    <t>bgcolor =</t>
  </si>
  <si>
    <t xml:space="preserve">Rouge </t>
  </si>
  <si>
    <t>Vert</t>
  </si>
  <si>
    <t>Bleu</t>
  </si>
  <si>
    <t>Couleur</t>
  </si>
  <si>
    <t>R255-V204 B153</t>
  </si>
  <si>
    <t>Noire</t>
  </si>
  <si>
    <t># 000000</t>
  </si>
  <si>
    <t>[Noir]</t>
  </si>
  <si>
    <t>R255-V153 B204</t>
  </si>
  <si>
    <t>Blanc</t>
  </si>
  <si>
    <t># FFFFFF</t>
  </si>
  <si>
    <t>[Blanc]</t>
  </si>
  <si>
    <t>R255-V0 B255</t>
  </si>
  <si>
    <t>Rouge</t>
  </si>
  <si>
    <t># FF0000</t>
  </si>
  <si>
    <t>[Rouge]</t>
  </si>
  <si>
    <t>R0-V128 B0</t>
  </si>
  <si>
    <t># 00FF00</t>
  </si>
  <si>
    <t>[Vert]</t>
  </si>
  <si>
    <t>R153-V204 B0</t>
  </si>
  <si>
    <t># 0000FF</t>
  </si>
  <si>
    <t>[Bleu]</t>
  </si>
  <si>
    <t>R153-V51 B0</t>
  </si>
  <si>
    <t>Jaune</t>
  </si>
  <si>
    <t># FFFF00</t>
  </si>
  <si>
    <t>[Jaune]</t>
  </si>
  <si>
    <t>Magenta</t>
  </si>
  <si>
    <t># FF00FF</t>
  </si>
  <si>
    <t>[Magenta]</t>
  </si>
  <si>
    <t>R0-V0 B255</t>
  </si>
  <si>
    <t>Cyan</t>
  </si>
  <si>
    <t># 00FFFF</t>
  </si>
  <si>
    <t>[Cyan]</t>
  </si>
  <si>
    <t>R153-V204 B255</t>
  </si>
  <si>
    <t># 800000</t>
  </si>
  <si>
    <t>R0-V102 B204</t>
  </si>
  <si>
    <t># 008000</t>
  </si>
  <si>
    <t>R204-V153 B255</t>
  </si>
  <si>
    <t># 000080</t>
  </si>
  <si>
    <t># 808000</t>
  </si>
  <si>
    <t># 800080</t>
  </si>
  <si>
    <t># 008080</t>
  </si>
  <si>
    <t># C0C0C0</t>
  </si>
  <si>
    <t># 808080</t>
  </si>
  <si>
    <t># 9999FF</t>
  </si>
  <si>
    <t># 993366</t>
  </si>
  <si>
    <t># CCFFFF</t>
  </si>
  <si>
    <t># 660066</t>
  </si>
  <si>
    <t># FF8080</t>
  </si>
  <si>
    <t># 0066CC</t>
  </si>
  <si>
    <t># CCCCFF</t>
  </si>
  <si>
    <t># 00CCFF</t>
  </si>
  <si>
    <t># CCFFCC</t>
  </si>
  <si>
    <t># FFFF99</t>
  </si>
  <si>
    <t># 99CCFF</t>
  </si>
  <si>
    <t># FF99CC</t>
  </si>
  <si>
    <t># CC99FF</t>
  </si>
  <si>
    <t># FFCC99</t>
  </si>
  <si>
    <t># 3366FF</t>
  </si>
  <si>
    <t># 33CCCC</t>
  </si>
  <si>
    <t># 99CC00</t>
  </si>
  <si>
    <t># FFCC00</t>
  </si>
  <si>
    <t># FF9900</t>
  </si>
  <si>
    <t># FF6600</t>
  </si>
  <si>
    <t># 666699</t>
  </si>
  <si>
    <t># 969696</t>
  </si>
  <si>
    <t># 003366</t>
  </si>
  <si>
    <t># 339966</t>
  </si>
  <si>
    <t># 003300</t>
  </si>
  <si>
    <t># 333300</t>
  </si>
  <si>
    <t># 993300</t>
  </si>
  <si>
    <t># 333399</t>
  </si>
  <si>
    <t># 333333</t>
  </si>
  <si>
    <t>Excel reconnaît uniquement les noms de couleur de 1 à 8 (Noir, Blanc, Rouge, Vert, Bleu, Jaune, Magenta et Cyan). Les couleurs 1-16 sont largement compris les noms de couleur dans la palette de couleur VGA. </t>
  </si>
  <si>
    <t>Parmi les 56 couleurs seulement 40 couleurs apparaissent sur la palette.Les 40 noms de couleurs indiquées sur la palette de couleurs Excel sont à des fins descriptives seulement.</t>
  </si>
  <si>
    <t>Les paires de couleurs suivantes sont de la même couleur </t>
  </si>
  <si>
    <t>11 &amp; 25, 5 &amp; 32, 14 &amp; 31, 8 et 28, 9 &amp; 30, 13 &amp; 29, 18 &amp; 54, 20 &amp; 34, 7 &amp; 26, et 6 et 27.</t>
  </si>
  <si>
    <t>Ces documents sont les fruits :</t>
  </si>
  <si>
    <t>de mon expérience et des utilitaires de la restauration collective</t>
  </si>
  <si>
    <t>Je les mets à disposition des professionnels et des jeunes cuisiniers en formation .</t>
  </si>
  <si>
    <t>A chacun de faire évoluer ces documents et de les modifier pour son utilisation.......</t>
  </si>
  <si>
    <t>lien &gt;</t>
  </si>
  <si>
    <t>Les unités pifométriques</t>
  </si>
  <si>
    <t>Transmettez votre savoir et votre savoir faire  peu importe qui le récupère; pourvu qu'un plus grand nombre puisse en bénéficier.</t>
  </si>
  <si>
    <t>Joël LEBOUCHER …Octobre 2015</t>
  </si>
  <si>
    <t>un lien rompu ou devenu obsolète…..pas de panique…Google saura vous retrouver un document équivalent</t>
  </si>
  <si>
    <t>!</t>
  </si>
  <si>
    <t>Quelques polices de caractères utilisées</t>
  </si>
  <si>
    <t>Quelques formats utilisés</t>
  </si>
  <si>
    <t>Arial</t>
  </si>
  <si>
    <t>Calibri</t>
  </si>
  <si>
    <t>Rockwell</t>
  </si>
  <si>
    <t>Verdana</t>
  </si>
  <si>
    <t>15.5 &gt;</t>
  </si>
  <si>
    <t>ARIAL</t>
  </si>
  <si>
    <t>CALIBRI</t>
  </si>
  <si>
    <t>ROCKWELL</t>
  </si>
  <si>
    <t>VERDANA</t>
  </si>
  <si>
    <t>personnalisés &gt;</t>
  </si>
  <si>
    <t>0.000" Kg"</t>
  </si>
  <si>
    <t>0" %"</t>
  </si>
  <si>
    <t>Monétaire</t>
  </si>
  <si>
    <t>Autres polices à découvrir</t>
  </si>
  <si>
    <t>ARIAL NARROW    Arial Narrow</t>
  </si>
  <si>
    <t>COMIC SANS MF  Comic Sans MF</t>
  </si>
  <si>
    <t>GIL SANS MT  Gill Sans MT</t>
  </si>
  <si>
    <t>PALATINO LINOTYPE  Palatino Linotype</t>
  </si>
  <si>
    <t>TAHOMA   Tahoma</t>
  </si>
  <si>
    <t>TIMES NEW ROMAN Times New Roman</t>
  </si>
  <si>
    <t>TRBUCHET MF  Trébuchet MF</t>
  </si>
  <si>
    <t>TW CEN MT  Tw Cen MT</t>
  </si>
  <si>
    <t>VRINDA   Vrinda</t>
  </si>
  <si>
    <t>Une numérotation avec couleur de police modifiable</t>
  </si>
  <si>
    <t>2</t>
  </si>
  <si>
    <t>3</t>
  </si>
  <si>
    <t>4</t>
  </si>
  <si>
    <t>5</t>
  </si>
  <si>
    <t>6</t>
  </si>
  <si>
    <t>7</t>
  </si>
  <si>
    <t>8</t>
  </si>
  <si>
    <t>9</t>
  </si>
  <si>
    <t>10</t>
  </si>
  <si>
    <t>11</t>
  </si>
  <si>
    <t>12</t>
  </si>
  <si>
    <t>13</t>
  </si>
  <si>
    <t>14</t>
  </si>
  <si>
    <t>15</t>
  </si>
  <si>
    <t>16</t>
  </si>
  <si>
    <t>17</t>
  </si>
  <si>
    <t>18</t>
  </si>
  <si>
    <t>19</t>
  </si>
  <si>
    <t>20</t>
  </si>
  <si>
    <t>des caractères spéciaux</t>
  </si>
  <si>
    <t>"</t>
  </si>
  <si>
    <t>#</t>
  </si>
  <si>
    <t>$</t>
  </si>
  <si>
    <t>&amp;</t>
  </si>
  <si>
    <t>‰</t>
  </si>
  <si>
    <t>≈</t>
  </si>
  <si>
    <t>±</t>
  </si>
  <si>
    <t>»</t>
  </si>
  <si>
    <t>¼</t>
  </si>
  <si>
    <t>½</t>
  </si>
  <si>
    <t>¾</t>
  </si>
  <si>
    <t>ø</t>
  </si>
  <si>
    <t>►</t>
  </si>
  <si>
    <t>◄</t>
  </si>
  <si>
    <t>▲</t>
  </si>
  <si>
    <t>▼</t>
  </si>
  <si>
    <t>Φ</t>
  </si>
  <si>
    <t>des fonctions</t>
  </si>
  <si>
    <t>0.00\ " cm³"</t>
  </si>
  <si>
    <t>Format | cellule | personnalisé | 0" cm³"</t>
  </si>
  <si>
    <t>N° de colonne</t>
  </si>
  <si>
    <t>Adresse de cellule</t>
  </si>
  <si>
    <t>ou copier-coller</t>
  </si>
  <si>
    <t>X</t>
  </si>
  <si>
    <t>t</t>
  </si>
  <si>
    <t>u</t>
  </si>
  <si>
    <t>le ² se fait en tapant alt+0178</t>
  </si>
  <si>
    <t xml:space="preserve">m² </t>
  </si>
  <si>
    <t xml:space="preserve">M² </t>
  </si>
  <si>
    <t xml:space="preserve">cm² </t>
  </si>
  <si>
    <t>²</t>
  </si>
  <si>
    <t>Police Wingdings 3</t>
  </si>
  <si>
    <t>N° de ligne</t>
  </si>
  <si>
    <t>Adresse colonne</t>
  </si>
  <si>
    <t>le ³ se fait en tapant alt+0179</t>
  </si>
  <si>
    <t>m³ </t>
  </si>
  <si>
    <t>M³ </t>
  </si>
  <si>
    <t>cm³ </t>
  </si>
  <si>
    <t>³</t>
  </si>
  <si>
    <t>q</t>
  </si>
  <si>
    <t>p</t>
  </si>
  <si>
    <t>largeur colonne</t>
  </si>
  <si>
    <t>Fonctions complémentaires XLP</t>
  </si>
  <si>
    <t>Site à découvrir</t>
  </si>
  <si>
    <r>
      <t xml:space="preserve">SPACE pour </t>
    </r>
    <r>
      <rPr>
        <b/>
        <sz val="22"/>
        <color theme="0"/>
        <rFont val="Arial"/>
        <family val="2"/>
      </rPr>
      <t>S</t>
    </r>
    <r>
      <rPr>
        <sz val="22"/>
        <color theme="0"/>
        <rFont val="Arial"/>
        <family val="2"/>
      </rPr>
      <t xml:space="preserve">uivi et </t>
    </r>
    <r>
      <rPr>
        <b/>
        <sz val="22"/>
        <color theme="0"/>
        <rFont val="Arial"/>
        <family val="2"/>
      </rPr>
      <t>P</t>
    </r>
    <r>
      <rPr>
        <sz val="22"/>
        <color theme="0"/>
        <rFont val="Arial"/>
        <family val="2"/>
      </rPr>
      <t>rogrammation d'</t>
    </r>
    <r>
      <rPr>
        <b/>
        <sz val="22"/>
        <color theme="0"/>
        <rFont val="Arial"/>
        <family val="2"/>
      </rPr>
      <t>AC</t>
    </r>
    <r>
      <rPr>
        <sz val="22"/>
        <color theme="0"/>
        <rFont val="Arial"/>
        <family val="2"/>
      </rPr>
      <t xml:space="preserve">tivités en </t>
    </r>
    <r>
      <rPr>
        <b/>
        <sz val="22"/>
        <color theme="0"/>
        <rFont val="Arial"/>
        <family val="2"/>
      </rPr>
      <t>E</t>
    </r>
    <r>
      <rPr>
        <sz val="22"/>
        <color theme="0"/>
        <rFont val="Arial"/>
        <family val="2"/>
      </rPr>
      <t>quipe est un outil destiné à permettre un suivi exhaustif des activités d'une équipe.</t>
    </r>
  </si>
  <si>
    <t xml:space="preserve">Fil de discussion dédié à ce programme </t>
  </si>
  <si>
    <t>http://www.excel-downloads.com/remository/Download/Professionnels/Planification-et-gestion-de-projets/SPACE.html</t>
  </si>
  <si>
    <t>Quelques sites Excel pour vous aider à créer vos documents</t>
  </si>
  <si>
    <t>liens &gt;</t>
  </si>
  <si>
    <t xml:space="preserve">Frédéric LE GUEN -  </t>
  </si>
  <si>
    <t xml:space="preserve">https://www.excel-exercice.com/ </t>
  </si>
  <si>
    <t>https://www.youtube.com/user/ExcelExercice/videos</t>
  </si>
  <si>
    <t>Fonction SOMME.SI.ENS</t>
  </si>
  <si>
    <t>https://www.excel-exercice.com/somme-si-ens/</t>
  </si>
  <si>
    <t xml:space="preserve">Formation informatique avec Cedric - </t>
  </si>
  <si>
    <t>https://www.youtube.com/watch?v=e2kzRDcW5iI</t>
  </si>
  <si>
    <t xml:space="preserve">Kévin Brundu - </t>
  </si>
  <si>
    <t>https://www.youtube.com/c/K%C3%A9vinBrundu/videos</t>
  </si>
  <si>
    <t xml:space="preserve">Aide &amp; apprentissage d'Excel - </t>
  </si>
  <si>
    <t>https://support.microsoft.com/fr-fr/excel</t>
  </si>
  <si>
    <t xml:space="preserve">Tuto De Rien - </t>
  </si>
  <si>
    <t>https://www.youtube.com/c/TutoDeRien/playlists</t>
  </si>
  <si>
    <t xml:space="preserve">prof couillon - </t>
  </si>
  <si>
    <t>https://www.youtube.com/channel/UCK4qfUuh9kpBByJFIMBPTtA/playlists</t>
  </si>
  <si>
    <t>https://www.youtube.com/watch?v=YfGrccEQGKk</t>
  </si>
  <si>
    <t>https://www.youtube.com/watch?v=li4XNespLxg</t>
  </si>
  <si>
    <t>Trouver les liens externes d’un classeur</t>
  </si>
  <si>
    <t>DIFFÉRENCE ENTRE SERVICE A LA PORTION ET SERVICE AU POIDS</t>
  </si>
  <si>
    <t>NOM DE LA RECETTE</t>
  </si>
  <si>
    <t>SERVICE A LA PORTION</t>
  </si>
  <si>
    <t>Comment remplir cette fiche en respectant un ordre logique</t>
  </si>
  <si>
    <t>fiche de fabrication SERVICE A LA PORTION</t>
  </si>
  <si>
    <t>Simplissime :</t>
  </si>
  <si>
    <t>AVANT de saisir quoique ce soit dans une cellule vérifiez bien qu'il n'y ait pas de formule en cliquant dessus</t>
  </si>
  <si>
    <t xml:space="preserve">Portions Auteur </t>
  </si>
  <si>
    <t>Dupliquée pour</t>
  </si>
  <si>
    <t xml:space="preserve">Vous pouvez saisir ce que vous voulez un poids  </t>
  </si>
  <si>
    <t>un nombre de cuillères ou de branches de thym</t>
  </si>
  <si>
    <t>Matière d'œuvre</t>
  </si>
  <si>
    <t>1 - saisir les Denrées</t>
  </si>
  <si>
    <t>une poignée etc…tout cela n'a pas d'incidence</t>
  </si>
  <si>
    <t>Quoi</t>
  </si>
  <si>
    <t>Denrées</t>
  </si>
  <si>
    <t>Quantité</t>
  </si>
  <si>
    <t>Parce que :</t>
  </si>
  <si>
    <t>Quantités</t>
  </si>
  <si>
    <t>2 - saisir les quantités de la recette  dans cette colonne</t>
  </si>
  <si>
    <t xml:space="preserve"> l'Auteur à pensé sa recette pour </t>
  </si>
  <si>
    <t xml:space="preserve">Vous voulez la dupliquer pour </t>
  </si>
  <si>
    <t xml:space="preserve"> ¼ de botte de fines herbes -  allez expliquer cela à Excel (0.25)</t>
  </si>
  <si>
    <t>Formule :</t>
  </si>
  <si>
    <t xml:space="preserve">Quantité de chaque produit  </t>
  </si>
  <si>
    <t>X par le nombre de portions que vous voulez dupliquer</t>
  </si>
  <si>
    <t>g</t>
  </si>
  <si>
    <t>C a C</t>
  </si>
  <si>
    <t>cuillère a café</t>
  </si>
  <si>
    <t>C à S</t>
  </si>
  <si>
    <t>cuillère a soupe</t>
  </si>
  <si>
    <t>Nombre de portions de l'Auteur</t>
  </si>
  <si>
    <t>Astuce :</t>
  </si>
  <si>
    <t>si vous estimez que les portions sont trop importantes pour vos convives :</t>
  </si>
  <si>
    <t xml:space="preserve">Dupliquée pour : </t>
  </si>
  <si>
    <t>à vous de saisir la quantité à fabriquer en fonction de votre utilisation</t>
  </si>
  <si>
    <t>augmentez le nombre de portion prévues par l'Auteur cela diminuera vos quantités par personne</t>
  </si>
  <si>
    <t>Etc….</t>
  </si>
  <si>
    <t>si vous estimez que les portions ne sont pas assez copieuses  :</t>
  </si>
  <si>
    <t xml:space="preserve">diminuez le nombre de portion prévues par l'Auteur cela augmentera vos quantités </t>
  </si>
  <si>
    <t>? - - n'oubliez pas d'indiquer pour combien de portion ou quel nombre de couverts était prévue la recette que vous avez saisie</t>
  </si>
  <si>
    <t>SERVICE AU POIDS</t>
  </si>
  <si>
    <t>fiche de fabrication SERVICE AU POIDS</t>
  </si>
  <si>
    <t>Cela demande un peu plus d'attention que pour le service à la portion</t>
  </si>
  <si>
    <t xml:space="preserve">Poids Auteur </t>
  </si>
  <si>
    <t>les poids - les cuillères à café le nombre de pièces : tout est mélangé</t>
  </si>
  <si>
    <t xml:space="preserve">si bien que vous obtenez un poids total de </t>
  </si>
  <si>
    <t>cellule</t>
  </si>
  <si>
    <t xml:space="preserve">si vous n'aviez que des poids vous pourriez saisir ce total dans la cellule Poids Auteur </t>
  </si>
  <si>
    <t>d'agneau</t>
  </si>
  <si>
    <t xml:space="preserve">mais si vous souhaitez dupliquer cette recette pour un poids d'agneau saisir ce poids d'agneau </t>
  </si>
  <si>
    <t>vous auriez très bien pu dupliquer cette recette pour un poids de haricots coco</t>
  </si>
  <si>
    <t>X par le poids que vous voulez dupliquer</t>
  </si>
  <si>
    <t>Poids de l'Auteur</t>
  </si>
  <si>
    <t>si dans votre recette vous n'avez saisi que des poids alors saisissez le total</t>
  </si>
  <si>
    <t>de la cellule</t>
  </si>
  <si>
    <t>CONTENU DU CLASSEUR</t>
  </si>
  <si>
    <t>Important - Cuisiniers PESEZ</t>
  </si>
  <si>
    <t>VOCABULAIRE PROFESSIONNEL</t>
  </si>
  <si>
    <t>Codes couleurs : Palette de couleurs, Excel</t>
  </si>
  <si>
    <t xml:space="preserve">de documents mis sur le net par des passionnés </t>
  </si>
  <si>
    <t>EPURER UN TEXTE</t>
  </si>
  <si>
    <t>annule ou remplace les versions précédentes</t>
  </si>
  <si>
    <t>le seul collage autorisé :</t>
  </si>
  <si>
    <t>Collage spécial Valeurs 123</t>
  </si>
  <si>
    <t>Madame…Monsieur..Bonjour</t>
  </si>
  <si>
    <t>Vous récupérez parfois du texte sur le net pour vos fiches recettes ( des quantités ou un mode opératoire)</t>
  </si>
  <si>
    <t>Ce texte est souvent formaté avec des espaces        des points….  des tirets _  que vous voulez supprimer</t>
  </si>
  <si>
    <t xml:space="preserve">Souvent ce texte est trop long pour vos fiches, il faut donc le couper </t>
  </si>
  <si>
    <t>Ce n'est pas compliqué : utilisez la feuille EPURER UN TEXTE</t>
  </si>
  <si>
    <t>1 - Collez votre texte dans la colonne K du tableau</t>
  </si>
  <si>
    <t>2 - Saisissez ce que vous voulez supprimer dans les cellules E9  F9  G9  (pour toutes les lignes)  vous n'êtes pas obligés de saisir les 3 cellules</t>
  </si>
  <si>
    <t>3 - En complément que souhaitez vous supprimer ligne par ligne colonne C</t>
  </si>
  <si>
    <t>4 - En option si vous le souhaitez, saisissez du texte - une valeur de remplacement ou rien colonne D</t>
  </si>
  <si>
    <t>5 - Récupérez votre texte "nettoyé" colonne B</t>
  </si>
  <si>
    <t>6 - Collez ce texte dans votre document . Collage Spécial 123 Valeurs . Sinon vous coller les formules</t>
  </si>
  <si>
    <t>Une astuce  pour adapter le nombre de caractères à la dimension de votre tableau</t>
  </si>
  <si>
    <t xml:space="preserve">Autre astuce : collez votre texte dans word </t>
  </si>
  <si>
    <t>collez le texte dans votre tableau (collage spécial Valeurs)</t>
  </si>
  <si>
    <t>Cliquer sur Mise en page colonnes et en bas de la liste</t>
  </si>
  <si>
    <t xml:space="preserve">dans la barre de formule coupez le texte qui dépasse votre tableau </t>
  </si>
  <si>
    <t>et collez ce texte dans la ligne suivante</t>
  </si>
  <si>
    <t>et ainsi de suite</t>
  </si>
  <si>
    <t>Copiez une colonne et coller Valeurs dans votre feuille Excel</t>
  </si>
  <si>
    <t>https://www.youtube.com/watch?v=ImOnZNKHBNU&amp;ab_channel=Tutech</t>
  </si>
  <si>
    <t>7 ZIP pour Zipper vos documents</t>
  </si>
  <si>
    <t>Spécifications et limites relatives à Excel</t>
  </si>
  <si>
    <t>https://support.office.com/fr-fr/article/Sp%C3%A9cifications-et-limites-relatives-%C3%A0-Excel-1672b34d-7043-467e-8e27-269d656771c3#ID0EBABAAA=Excel%C2%A02016-2013</t>
  </si>
  <si>
    <t>Afficher les relations entre formules et cellules</t>
  </si>
  <si>
    <t>https://support.office.com/fr-fr/article/Afficher-les-relations-entre-formules-et-cellules-a59bef2b-3701-46bf-8ff1-d3518771d507</t>
  </si>
  <si>
    <t>Auditer-et-espionner-des-formules-sous-excel</t>
  </si>
  <si>
    <t>http://lecompagnon.info/excel/analyse.htm</t>
  </si>
  <si>
    <t>Joël LEBOUCHER …Octobre 2020</t>
  </si>
  <si>
    <t>L'UPRT : la diffusion des savoirs - le partage des savoir-faire</t>
  </si>
  <si>
    <t xml:space="preserve">             TABLEAU POUR ÉPURER UN TEXTE BRUT RÉCUPÉRÉ SUR LE NET                                                                                                                                                    TABLEAU POUR ÉPURER UN TEXTE BRUT RÉCUPÉRÉ SUR LE NET                             </t>
  </si>
  <si>
    <t>3 - Récupérez votre texte dans cette colonne</t>
  </si>
  <si>
    <t>2 - Que voulez vous supprimer dans le texte</t>
  </si>
  <si>
    <t xml:space="preserve">Astuce : copiez dans la ligne de texte brut l'élément à supprimer pour le coller dans une des cellules 1-2 ou 3 parce qu'il arrive parfois </t>
  </si>
  <si>
    <t>Saisissez ce que vous voulez supprimer dans toutes les lignes   vous n'êtes pas obligés de saisir les 3 cellules</t>
  </si>
  <si>
    <t>1 - Collez le texte brut dans cette colonne</t>
  </si>
  <si>
    <t>que cela ne soit pas reconnu si vous le saisissez vous-même</t>
  </si>
  <si>
    <t>pour le coller dans une feuille choisir Collage Spécial 123 Valeurs sinon vous coller les formules</t>
  </si>
  <si>
    <t>A PARTIR DE CETTE COLONNE les tableaux suivant sont un bonus pour vous présenter d'autres formules possibles récupérées sur le net</t>
  </si>
  <si>
    <t>—</t>
  </si>
  <si>
    <t>...</t>
  </si>
  <si>
    <t>/</t>
  </si>
  <si>
    <t>Fonction 1ère lettre Majuscule</t>
  </si>
  <si>
    <t>Remplacement ligne par ligne</t>
  </si>
  <si>
    <t>Fonction SUBSTITUE 1</t>
  </si>
  <si>
    <t>Fonction SUBSTITUE 2</t>
  </si>
  <si>
    <t>Fonction SUBSTITUE 3</t>
  </si>
  <si>
    <t>Fonction SUPPRESPACE</t>
  </si>
  <si>
    <t>Coller votre texte brut ICI  COLLAGE SPÉCIAL VALEURS</t>
  </si>
  <si>
    <t>Nombre de caractères et d'espaces dans le texte modifié colonne B</t>
  </si>
  <si>
    <t>Combien de caractères souhaitez vous dans une cellule.Maxi 255</t>
  </si>
  <si>
    <r>
      <t xml:space="preserve">Suggestion : au dela de 255 caractères Excel tronque la cellule </t>
    </r>
    <r>
      <rPr>
        <i/>
        <sz val="22"/>
        <rFont val="Calibri"/>
        <family val="2"/>
        <scheme val="minor"/>
      </rPr>
      <t>(Coupe en retranchant une partie importante)</t>
    </r>
  </si>
  <si>
    <t>Exemple de fractionnement en fonction du nombre de caractères saisis colonne U en respectant les mots entiers</t>
  </si>
  <si>
    <t>SI(ESTVIDE(K14);"";GAUCHE(B14;MAX(SI(ESTERREUR(CHERCHE(" ";GAUCHE(B14;AB14);LIGNE(DECALER(INDIRECT("v14");;;NBCAR(B14)))));0;CHERCHE(" ";GAUCHE(B14;AB14);LIGNE(DECALER(INDIRECT("v14");;;NBCAR(B14))))))))</t>
  </si>
  <si>
    <t>SI(ESTVIDE(K14);"";GAUCHE(B14;MIN(AG14;SOMMEPROD(MAX((STXT(B14;LIGNE(INDIRECT("1:"&amp;AG14));1)=" ")*(LIGNE(INDIRECT("1:"&amp;AG14))))))))</t>
  </si>
  <si>
    <t>Autres possibilités avec divers résultats</t>
  </si>
  <si>
    <t>SI(K14="";"";MAJUSCULE(GAUCHE(H14;1))&amp;DROITE(H14;NBCAR(H14)-1))</t>
  </si>
  <si>
    <t>Que souhaitez vous supprimer ligne par ligne</t>
  </si>
  <si>
    <t xml:space="preserve">à Remplacer par </t>
  </si>
  <si>
    <t>CONCATENER(MAJUSCULE(GAUCHE(H14;1));DROITE(H14;(NBCAR(H14))-1))</t>
  </si>
  <si>
    <t>SUBSTITUE(K14;E$9;"")</t>
  </si>
  <si>
    <t>SUBSTITUE(E14;F$9;"")</t>
  </si>
  <si>
    <t>SUBSTITUE(F14;G$9;"")</t>
  </si>
  <si>
    <t>SUPPRESPACE(I14)</t>
  </si>
  <si>
    <t>Copiez votre texte nettoyé ICI pour Collage spécial Valeurs dans votre document</t>
  </si>
  <si>
    <t>"Nettoyage" dans ces colonnes</t>
  </si>
  <si>
    <t>↓       ↓       ↓      ↓       ↓</t>
  </si>
  <si>
    <t>Total caractères colonne J</t>
  </si>
  <si>
    <t>dans la colonne B vous avez</t>
  </si>
  <si>
    <t>SI(ESTVIDE(K14);"";STXT(B14;1;W14-NBCAR(DROITE(STXT(B14;1;W14);NBCAR(STXT(B14;1;W14))-CHERCHE("§";SUBSTITUE(B14;" ";"§";NBCAR(STXT(B14;1;W14))-NBCAR(SUBSTITUE(STXT(B14;1;W14);" ";""))))))))</t>
  </si>
  <si>
    <t xml:space="preserve">colonne </t>
  </si>
  <si>
    <t>formules utilisées colonne AK</t>
  </si>
  <si>
    <t>Texte de la colonne B modifié en fonction des formules</t>
  </si>
  <si>
    <t>colonne J</t>
  </si>
  <si>
    <t>300g</t>
  </si>
  <si>
    <t>100 Gr</t>
  </si>
  <si>
    <t>.</t>
  </si>
  <si>
    <t>exemple / — équeuter, laver,      cuire 300g de haricots   ...  à l'anglaise les égoutter</t>
  </si>
  <si>
    <t>"-"&amp;GAUCHE(B14;AM14)</t>
  </si>
  <si>
    <t>quatre</t>
  </si>
  <si>
    <t>2 et en six</t>
  </si>
  <si>
    <t>... laver, parer les aubergines,    les couper en quatre dans la longueur /</t>
  </si>
  <si>
    <t>"-"&amp;STXT(B16;17;15)</t>
  </si>
  <si>
    <t>haricots</t>
  </si>
  <si>
    <t>fèves</t>
  </si>
  <si>
    <t xml:space="preserve">      cuire les haricots   ...  à l'anglaise les égoutter EXEMPLE / — équeuter, laver,      cuire les haricots   ...  à l'anglaise les égoutter EXEMPLE / — équeuter, laver,                    cuire les haricots   ...  à l'anglaise les égoutterEXEMPLE / — équeuter, laver,      cuire les haricots   ...  à l'anglaise les égoutter</t>
  </si>
  <si>
    <t>DROITE(B18;NBCAR(B18)-AM18)</t>
  </si>
  <si>
    <t>1. litre de</t>
  </si>
  <si>
    <t>1. litre de lait</t>
  </si>
  <si>
    <t>Source du Net pour les formules - cliquez sur le lien</t>
  </si>
  <si>
    <t>0.500 kg de</t>
  </si>
  <si>
    <t>0.500 kg de pain sec (avec le moins de croute colorée possible)</t>
  </si>
  <si>
    <t>Bonjour le forum,chaque cellule de la colonne A contient une chêne de plus de 50 caractères.mon but est de les fractionner de sort d'avoir 3 colonne B, C et D</t>
  </si>
  <si>
    <t>2 œufs</t>
  </si>
  <si>
    <t xml:space="preserve">Colonne B: les 16 premiers caractères précédés par le signe "-" Colonne C: les 15 caractères qui suivent "du 17 au 31" précédés par le signe "-" Colonne D: </t>
  </si>
  <si>
    <t xml:space="preserve">100 g </t>
  </si>
  <si>
    <t>100 g Noisette en poudre</t>
  </si>
  <si>
    <t>les reste des caracteres de la cellule A.</t>
  </si>
  <si>
    <t>et demi</t>
  </si>
  <si>
    <t>1  banane et demi</t>
  </si>
  <si>
    <t>Exemple: 001430010606201018839040003715201011988BOUS devient : -0014300106062010 -188390400037152 01011988BOUS</t>
  </si>
  <si>
    <t>https://forum.excel-pratique.com/excel/fractionner-colonne-suivant-nombre-de-caracteres-t43147.html</t>
  </si>
  <si>
    <t xml:space="preserve">choisissez le nombre de colonne qui vous scindera le texte au nombre </t>
  </si>
  <si>
    <t>de caractères pour votre tableau</t>
  </si>
  <si>
    <t>Epurer un texte : tableau pour "nettoyer" un texte récupéré sur le net</t>
  </si>
  <si>
    <t>SERVICE A LA PORTION Explication</t>
  </si>
  <si>
    <t>SERVICE AU POIDS Explication</t>
  </si>
  <si>
    <t>Pour la recherche d'images cliquez sur le lien ci-dessous</t>
  </si>
  <si>
    <t>http://www.ikonet.com/fr/ledictionnairevisuel/alimentation-et-cuisine/alimentation/</t>
  </si>
  <si>
    <t>Taille de la photo</t>
  </si>
  <si>
    <t>2.67 cm</t>
  </si>
  <si>
    <t>3.49 cm</t>
  </si>
  <si>
    <t>Utilisez l'imprim.écran</t>
  </si>
  <si>
    <t>Un imprim.écran pratique : Greenshot qui colle directement dans le document souhaité</t>
  </si>
  <si>
    <t>Utilitaire pour "nettoyer" du texte</t>
  </si>
  <si>
    <t>Et voila…c'est pas compliqué…...Transmettez  "vos savoir faire"  peu importe qui les récupère;</t>
  </si>
  <si>
    <t>pourvu qu'un plus grand nombre puisse en bénéficier.</t>
  </si>
  <si>
    <t>Adresses</t>
  </si>
  <si>
    <t>http://www.mdf-xlpages.com/modules/publisher/item.php?itemid=91</t>
  </si>
  <si>
    <t>Pour avoir le nom du répertoire:</t>
  </si>
  <si>
    <t>Pour avoir le nom du répertoire et du fichier:</t>
  </si>
  <si>
    <t xml:space="preserve">pour s'assurer que le fichier est bien l'original, utiliser cette formule qui récupère le nom complet du fichier.  </t>
  </si>
  <si>
    <t>Si vous avez besoin de retirer les crochets vous pouvez utiliser la fonction SUBSTITUE():</t>
  </si>
  <si>
    <t xml:space="preserve">pour marquer vos copies remplacez dans la formule les références en vert par les votres </t>
  </si>
  <si>
    <t>Si vous souhaitez retirer les crochets:</t>
  </si>
  <si>
    <t>pour copier ou modifier une formule supprimez le signe = puis ajoutez le lorsque vous aurez terminé</t>
  </si>
  <si>
    <t>Dates - heures</t>
  </si>
  <si>
    <t>ce qui vous permettra de modifier en toute sécurité  - sans ce signe = Excel considère que c'est du texte</t>
  </si>
  <si>
    <t>Inverser la position du nom et du prénom</t>
  </si>
  <si>
    <t>Format de cellule &gt; Nombre &gt; Date</t>
  </si>
  <si>
    <t>il ne doit y avoir qu'un espace dans la chaine de caractères pour que cela fonctionne</t>
  </si>
  <si>
    <t xml:space="preserve">legendre paul </t>
  </si>
  <si>
    <t>Format de cellule &gt;</t>
  </si>
  <si>
    <t>jjjj mm mmm aaaa - hh"H"mm</t>
  </si>
  <si>
    <t>remplacer 1 par 0 pour avoir un ordre croissant</t>
  </si>
  <si>
    <t>Format de cellule &gt; Nombre &gt; Heure</t>
  </si>
  <si>
    <t>indiquer de façon visuelle le rang d'un nombre dans une série</t>
  </si>
  <si>
    <t>la fonction Rang permet de déterminer la position d'un nombre dans une liste d'arguments</t>
  </si>
  <si>
    <t>mais vous pouvez aussi y associer les fonctions REPT et CAR afin de donner un aspect visuel au résultat</t>
  </si>
  <si>
    <t>Format de cellule &gt; Personnalisée &gt; Semaine N °0</t>
  </si>
  <si>
    <t>Lien &gt;</t>
  </si>
  <si>
    <t>https://support.office.com/fr-fr/article/combiner-le-texte-de-deux-cellules-ou-plus-en-une-cellule-81ba0946-ce78-42ed-b3c3-21340eb164a6</t>
  </si>
  <si>
    <t>1;1=samedi</t>
  </si>
  <si>
    <t>1;5=mardi</t>
  </si>
  <si>
    <t>https://www.youtube.com/watch?v=yk_ypXvUaHo</t>
  </si>
  <si>
    <t>Excel - fonctions date/heure</t>
  </si>
  <si>
    <t>1;2= vendredi</t>
  </si>
  <si>
    <t>1;6=lundi</t>
  </si>
  <si>
    <t>1;3=jeudi</t>
  </si>
  <si>
    <t>1;7=dimanche</t>
  </si>
  <si>
    <t>FENÊTRE EXCEL</t>
  </si>
  <si>
    <t>Formation Excel 2016 Faire un tableau</t>
  </si>
  <si>
    <t>1;4=mercredi</t>
  </si>
  <si>
    <t>Fonction INDIRECT - Exemples d'application</t>
  </si>
  <si>
    <t>autre solution</t>
  </si>
  <si>
    <t>Pour une hauteur de 15 mm,vous pouvez donc régler sur 42,5.</t>
  </si>
  <si>
    <t>La largeur de colonne est mesurée en caractères standards. Valeur d'exemple par défaut, de 10,71 correspondant à 60 points.</t>
  </si>
  <si>
    <t>Vous pouvez donc régler : pour 50 mm =&gt; 25,29 ; pour 30 mm =&gt; 15,14 ; pour 10 mm =&gt; 5.</t>
  </si>
  <si>
    <t>Format pesonnalisé coller : +[bleu]Standard;-[rouge]Standard;"" ;Standard</t>
  </si>
  <si>
    <t>&lt; = imprim écran avec Greenshot</t>
  </si>
  <si>
    <t>https://www.clubic.com/telecharger-fiche189780-greenshot.html</t>
  </si>
  <si>
    <t>Forum Bureautique</t>
  </si>
  <si>
    <t>Alternatives à Microsoft Excel : 5 programmes gratuits et convaincants</t>
  </si>
  <si>
    <t>Excel SI-ALORS: comment fonctionne la formule SI ?</t>
  </si>
  <si>
    <t>Les 20 meilleurs Tricks Mathématiques</t>
  </si>
  <si>
    <t>afficher le classement de toutes les cellules de la plage</t>
  </si>
  <si>
    <t>si par exemple la série de nombre en colonne C</t>
  </si>
  <si>
    <t xml:space="preserve">Quelques format - formules et fonctions </t>
  </si>
  <si>
    <t>pour vous aider dans la conception de vos documents</t>
  </si>
  <si>
    <t>à copier</t>
  </si>
  <si>
    <t>Fonction</t>
  </si>
  <si>
    <t>Adresse classeur &gt;</t>
  </si>
  <si>
    <t>Pour récupérer des formules : 2 choix OU vous collez les 2 ou 3  lignes correspondantes dans votre feuille . OU vous cliquez dans la cellule de couleur , Copiez ...puis dans votre feuille : Collage spécial 1.2.3.Valeurs supprimez =  Modifiez les Numéros de cellules dans la barre de formule PUIS CLIQUEZ A LA FIN DE LA FORMULE AVANT d'ajouter de nouveau = (ce qui modifie votre valeur en fonction)  OU ajouter tout de suite = puis modifier les N° de cellules</t>
  </si>
  <si>
    <t>Ligne</t>
  </si>
  <si>
    <t xml:space="preserve">Récupérer le nom du dossier (sans le chemin complet) </t>
  </si>
  <si>
    <t>Copiez la cellule jaune puis collage spécial Valeurs 1 2 3 dans votre cellule et conservez "A1"</t>
  </si>
  <si>
    <t>Pour avoir le nom de l'onglet</t>
  </si>
  <si>
    <t>Pour avoir le nom du fichier</t>
  </si>
  <si>
    <t>Pour avoir le nom de l'onglet et du fichier</t>
  </si>
  <si>
    <t>Afficher les formules avec une fonction</t>
  </si>
  <si>
    <t>FORMULETEXTE(B2)</t>
  </si>
  <si>
    <t>Copiez la cellule jaune puis collage spécial Valeurs 1 2 3 dans votre cellule et modifiez le N°de cellule</t>
  </si>
  <si>
    <t>Copiez la cellule jaune puis collez la directement dans votre document</t>
  </si>
  <si>
    <r>
      <t>[</t>
    </r>
    <r>
      <rPr>
        <sz val="16"/>
        <color theme="1"/>
        <rFont val="Calibri"/>
        <family val="2"/>
        <scheme val="minor"/>
      </rPr>
      <t>ff-97-formats-formules-pourcentages.xlsx]sites";"";"ff-97-formats-formules-pourcentages COPIE"</t>
    </r>
  </si>
  <si>
    <t>Copiez la cellule verte puis collez la directement dans votre document</t>
  </si>
  <si>
    <t>pour marquer vos documents</t>
  </si>
  <si>
    <t>Copiez la cellule jaune puis collez la dans votre cellule ne changez pas le N° de cellule</t>
  </si>
  <si>
    <t xml:space="preserve">Copiez les 4 cellules encadrées puis collage dans votre feuille. Changez Nom et prénon dans la cellule fond noir </t>
  </si>
  <si>
    <t>Lignes</t>
  </si>
  <si>
    <t>N° de semaine - collez les cellules vertes dans votre tableau</t>
  </si>
  <si>
    <t>collez les cellules vertes dans votre tableau</t>
  </si>
  <si>
    <t>afficher ler dernier vendredi du mois, pour une date saisie dans une autre cellule</t>
  </si>
  <si>
    <t>⓪①②③④⑤⑥⑦⑧⑨⑩⑪⑫⑬⑭⑮⑯⑰⑱⑲⑳</t>
  </si>
  <si>
    <t>couleur de police blanc sur fond gris à modifier pour vos documents</t>
  </si>
  <si>
    <t>cliquez sur la colonne  C et sélectionnez dans la barre le numéro qui vous intéresse</t>
  </si>
  <si>
    <t>⓿❶❷❸❹❺❻❼❽❾❿⓫⓬⓭⓮⓯⓰⓱⓲⓳⓴</t>
  </si>
  <si>
    <t>Je remercie chaleureusement les internautes passionnés qui élaborent et proposent des formules et fonctions imbriquées</t>
  </si>
  <si>
    <t xml:space="preserve"> &gt;</t>
  </si>
  <si>
    <t>recette de qui ?</t>
  </si>
  <si>
    <t>à saisir</t>
  </si>
  <si>
    <t>Procédure</t>
  </si>
  <si>
    <t>u    Police Wingdings 3</t>
  </si>
  <si>
    <t>si vous voulez refaire la</t>
  </si>
  <si>
    <t>Recette de l'Auteur  saisissez la valeur de la cellule</t>
  </si>
  <si>
    <t>QU'EST-CE QU'UNE FICHE DE FABRICATION  DE TYPE "POSTIT"©</t>
  </si>
  <si>
    <t>Tel un Postit © c'est une fiche Excel autonome facilement copiable et transposable dans n'importe quelle feuille</t>
  </si>
  <si>
    <t>Mettez la collaboration au coeur de votre environnement de travail</t>
  </si>
  <si>
    <t xml:space="preserve">"POSTIT"   QUEL INTÉRÊT </t>
  </si>
  <si>
    <t xml:space="preserve">Chaque postit étant indépendant vous pouvez  le copier et le coller dans n'importe quelle feuille Excel </t>
  </si>
  <si>
    <t>pour vous constituer un répertoire</t>
  </si>
  <si>
    <t>Vous pouvez assembler plusieurs postit(s) sur une même feuille pour créer votre recette</t>
  </si>
  <si>
    <t>Exemple : pour une recette de gateau…allez chercher dans vos répertoires la recette du biscuit qui vous convient</t>
  </si>
  <si>
    <t xml:space="preserve"> le mieux ajoutez une ou deux crèmes qui vont bien et terminez en ajoutant un postit éléments de décor</t>
  </si>
  <si>
    <t>Idem pour des recettes de cuisine faites des répertoires :</t>
  </si>
  <si>
    <t>de garnitures aromatiques de cuisson</t>
  </si>
  <si>
    <t>de sauces diverses et variées</t>
  </si>
  <si>
    <t xml:space="preserve"> de garnitures de finitions ou de décor</t>
  </si>
  <si>
    <t>Faites "votre marché" dans vos répertoires et assemblez le tout sur une même feuille Excel</t>
  </si>
  <si>
    <t xml:space="preserve">comment copier un "Postit" : cliquez sur la cellule ICI dans l'angle gauche puis déportez la souris vers la droit le postit </t>
  </si>
  <si>
    <t>est sélectionné  il ne vous reste plus qu'a le copier et le coller dans votre répertoire</t>
  </si>
  <si>
    <t xml:space="preserve">ne sont "postit" que les fiches avec cellule </t>
  </si>
  <si>
    <t>Bonne utilisation. A vous de faire évoluer ces documents…et n'hésitez pas à tramsmettre vos savoirs faire……</t>
  </si>
  <si>
    <t>pour aider les jeunes en formation ou donner des idées à vos collègues des métiers de bouche</t>
  </si>
  <si>
    <t>Largeurs de colonnes</t>
  </si>
  <si>
    <t>Joël Leboucher</t>
  </si>
  <si>
    <t>Adaptation 2016 : Joël Leboucher..UPRT "Union des Personnels de la Restauration Territoriale"  membre du réseau RESTAU'CO</t>
  </si>
  <si>
    <t>dernière mise à jour : 14 Décembre 2021</t>
  </si>
  <si>
    <t>Mise à jour du 14 Décembre 2021</t>
  </si>
  <si>
    <t>Page &amp;FEUILLE()&amp;" sur "&amp;FEUILLES()</t>
  </si>
  <si>
    <t>Aide mémoire : sur une  Équivalence litre / Kg</t>
  </si>
  <si>
    <t>1 Kg</t>
  </si>
  <si>
    <t>1000 ml</t>
  </si>
  <si>
    <t>0.1Kg</t>
  </si>
  <si>
    <t>10 cl</t>
  </si>
  <si>
    <t>100 ml</t>
  </si>
  <si>
    <t xml:space="preserve">0 </t>
  </si>
  <si>
    <t>0.01Kg</t>
  </si>
  <si>
    <t>1 cl</t>
  </si>
  <si>
    <t>10ml</t>
  </si>
  <si>
    <t>0.001Kg</t>
  </si>
  <si>
    <t>0.1 cl</t>
  </si>
  <si>
    <t>1ml</t>
  </si>
  <si>
    <t>1 gr = 0.002Kg  &gt; 2 zéros après la virgule du Kg</t>
  </si>
  <si>
    <t>Collez l'ensemble de ces cellules dans votre document et ajoutez des lignes. N'oubliez pas de figer par  votre plage</t>
  </si>
  <si>
    <t>Mise à jour du 16 décembre 2017 - Annule ou complète les versions précédentes lies liens sont parfois éphémères; pas de panique…..demandez à Google …il vous retrouvera un lien équivalent</t>
  </si>
  <si>
    <t>J'attire votre attention pour la saisie des quantités    supposons qu'il y ait 400g de viande 2 œufs ou 2 pieds de veau et 5 cl de crème dans la recette …..Excel aura du mal à faire la différence</t>
  </si>
  <si>
    <t>ATTENTION : les saisies des poids unitaires se font en gramme</t>
  </si>
  <si>
    <t>Poids Unitaire</t>
  </si>
  <si>
    <t>❹ ingrédients</t>
  </si>
  <si>
    <t>quelques numérotation pour les process</t>
  </si>
  <si>
    <t>pour 1.050Kg  saisissez 1050 la cellule est formatée pour ajouter g</t>
  </si>
  <si>
    <t>bœuf</t>
  </si>
  <si>
    <t>Vous pouvez coller ces formes dans vos fiches</t>
  </si>
  <si>
    <t>veau</t>
  </si>
  <si>
    <t>le poids UNITAIRE pour les RECETTES AU POIDS est indispensable</t>
  </si>
  <si>
    <t>(pas le poids des 2 œufs "100g" mais le poids d'UN œuf de 50g par exemple)</t>
  </si>
  <si>
    <t>œufs</t>
  </si>
  <si>
    <t xml:space="preserve">saisir QUOI pour les œufs n'est pas obligatoire </t>
  </si>
  <si>
    <t>mais pour une pincée d'épices…une cuillère à café….une brindille c'est indispensable</t>
  </si>
  <si>
    <t>Recettes à la PORTION</t>
  </si>
  <si>
    <t>pour les recettes à la portion vous avez la possibilité de ne pas ajouter le poids unitaire de certains ingrédients</t>
  </si>
  <si>
    <t>FORMATS POUR LES FICHES AU Kg</t>
  </si>
  <si>
    <t>C/C</t>
  </si>
  <si>
    <t>vinaigre</t>
  </si>
  <si>
    <t>pincée</t>
  </si>
  <si>
    <t>paprika</t>
  </si>
  <si>
    <t xml:space="preserve">symbole diamètre </t>
  </si>
  <si>
    <t>branche</t>
  </si>
  <si>
    <t>laurier</t>
  </si>
  <si>
    <t xml:space="preserve"> Ø</t>
  </si>
  <si>
    <t>pied</t>
  </si>
  <si>
    <t>pied de veau</t>
  </si>
  <si>
    <t></t>
  </si>
  <si>
    <t></t>
  </si>
  <si>
    <t></t>
  </si>
  <si>
    <t>Avant de saisir quoi que ce soit dans une cellule cliquez dessus pour vérifier qu'il n'y ait pas de formule</t>
  </si>
  <si>
    <t>feuilles</t>
  </si>
  <si>
    <t>gélatine</t>
  </si>
  <si>
    <t>cuillère/Café</t>
  </si>
  <si>
    <t>botte</t>
  </si>
  <si>
    <t>fines herbes</t>
  </si>
  <si>
    <t>C/P</t>
  </si>
  <si>
    <t>cuillère/Potage</t>
  </si>
  <si>
    <t>5 cl = 50g</t>
  </si>
  <si>
    <t xml:space="preserve">Pour le lait entier, la densité donnée habituellement est de 1,030 par rapport à l'eau qui est de 1. </t>
  </si>
  <si>
    <t>Pour imprimer : sélectionnez les recettes qui vous conviennent : définir la zone d'impression -Mise à l'échelle : Ajuster la feuille à 1 page</t>
  </si>
  <si>
    <t xml:space="preserve">On peut donc considérer que les 0,030 corespondent à la graisse du lait entier. </t>
  </si>
  <si>
    <t xml:space="preserve">Pour le lait demi-écrémé, la graisse ne devrait représenter que 0,030/2, donc 0,015. </t>
  </si>
  <si>
    <t xml:space="preserve">les valeurs #DIV/0!  indiquent seulement que les recettes sont "vierges" sur la feuille de saisie </t>
  </si>
  <si>
    <t>si vous n'utilisez pas toutes les lignes vous pouvez masquer cette valeur par une couleur de police BLANC</t>
  </si>
  <si>
    <t>ff-documents-apprentis-Patissiers.xlsx</t>
  </si>
  <si>
    <t>ff-Croquis.xlsx</t>
  </si>
  <si>
    <t>POUR LES FICHES RECETTES A LA PORTION</t>
  </si>
  <si>
    <t xml:space="preserve"> Nb de portions Si vous estimez que les grammages sont trop ou pas assez copieux pour vos convives : modifiez les sur ces tableaux les modifications se feront sur le tableau à imprimer</t>
  </si>
  <si>
    <t>ff-qualiterecettes2007.xls</t>
  </si>
  <si>
    <t>ff-tableau-cuisson.pdf</t>
  </si>
  <si>
    <t>Pas assez copieux : diminuez le nombre de portions cela augmentera les grammages à la portion sur le tableau à imprimer</t>
  </si>
  <si>
    <t>PT-bonnes-pratiques.doc   </t>
  </si>
  <si>
    <t>Banque d'images pour agrémenter vos documents</t>
  </si>
  <si>
    <t>Trop copieux : augmentez le nombre de portions cela diminuera les grammages à la portion sur le tableau à imprimer</t>
  </si>
  <si>
    <t>Numérotation Format : Images pour compléter parce que les Symboles sont limités au N° 20</t>
  </si>
  <si>
    <t>formats personnalisés</t>
  </si>
  <si>
    <t>Dans caractères spéciaux =&gt; symboles =&gt; Nombres et symboles. Là tu descends (tu as d'abord une série de nombre entourés, puis des nombres sous fractions, ...) et enfin tu as deux lignes de 0 à 9 écrit petit, ceux sont eux, les exposants et les indices.</t>
  </si>
  <si>
    <t>ou en copier-coller</t>
  </si>
  <si>
    <t>Format | cellule | personnalisé | 0" m²"</t>
  </si>
  <si>
    <t>Fonction : Adresse colonne</t>
  </si>
  <si>
    <t>TEST POLICE DE CARACTERES</t>
  </si>
  <si>
    <t>Saisir une ou des lettres / nombres ou une phrase cellule C jaune</t>
  </si>
  <si>
    <t>Saisir ICI</t>
  </si>
  <si>
    <t>Sélectionnez toute les cellules  ci-dessous et changez de police de caractère pour voir</t>
  </si>
  <si>
    <t>Tables des caractères Unicode - Alphanumériques cerclés</t>
  </si>
  <si>
    <t>caractères  Alphanumériques cerclés</t>
  </si>
  <si>
    <t>http://unicode.org/</t>
  </si>
  <si>
    <t>visualiseur d'Emoji et de symboles</t>
  </si>
  <si>
    <t xml:space="preserve">Sélection de polices pour l'école </t>
  </si>
  <si>
    <t>https://pragmatice.net/kitinstit/3_installer_produire_polices_selection.htm</t>
  </si>
  <si>
    <t>http://www.philing.net/</t>
  </si>
  <si>
    <t>Petites leçons de Typographie</t>
  </si>
  <si>
    <t>http://jacques-andre.fr/faqtypo/lessons.pdf</t>
  </si>
  <si>
    <t>Document à télécharger</t>
  </si>
  <si>
    <t xml:space="preserve">Mémo caractères spéciaux sous Windows </t>
  </si>
  <si>
    <t>Polices de Caractères à Télécharger</t>
  </si>
  <si>
    <t>http://fr.fontriver.com/</t>
  </si>
  <si>
    <t>http://fr.fonts2u.com/category.html?id=21</t>
  </si>
  <si>
    <t xml:space="preserve">Retrouver une police utilisée - TechTour : Démo </t>
  </si>
  <si>
    <t>https://www.youtube.com/watch?v=wMgBzUHzKvM</t>
  </si>
  <si>
    <t xml:space="preserve">3 sites à conserver pour vos recherches de formules Excel </t>
  </si>
  <si>
    <t>https://web.archive.org/web/20150919082310/http://www.excelabo.net/</t>
  </si>
  <si>
    <t>http://www.mdf-xlpages.com/modules/publisher/</t>
  </si>
  <si>
    <t>Excel Québec : Formules et fonctions Excel</t>
  </si>
  <si>
    <t>https://www.excel-downloads.com/resources/</t>
  </si>
  <si>
    <t>exemple de texte avec espaces (83 caractères en comptant les espaces)</t>
  </si>
  <si>
    <t>•Contaminationmicrobiologique(B)•Multiplicationdesgermes(B)</t>
  </si>
  <si>
    <t>59 caractères en comptant les points</t>
  </si>
  <si>
    <t>Collez votre texte avec espaces dans la cellule blanche</t>
  </si>
  <si>
    <t xml:space="preserve">Récupérez votre texte dans la cellule verte </t>
  </si>
  <si>
    <t xml:space="preserve">cliquez sur la cellule verte puis sur sur Copier </t>
  </si>
  <si>
    <t xml:space="preserve">placez vous dans votre document : </t>
  </si>
  <si>
    <t xml:space="preserve"> puis collage spécial Valeur pour ne pas copier la formule</t>
  </si>
  <si>
    <t xml:space="preserve">la formule utilisée : </t>
  </si>
  <si>
    <t>SUBSTITUE(G525;" ";"")</t>
  </si>
  <si>
    <t>Quelques fonctions d'excel</t>
  </si>
  <si>
    <t>Publié le</t>
  </si>
  <si>
    <t>Vues</t>
  </si>
  <si>
    <t>Rechercher une Fonction</t>
  </si>
  <si>
    <t>T() - Tester et renvoyer du texte</t>
  </si>
  <si>
    <t>EPURAGE() - Supprimer certains caractères indésirables</t>
  </si>
  <si>
    <t>REMPLACER() - Echanger une chaîne de caractères par une autre</t>
  </si>
  <si>
    <t>CTXT() - Convertir un nombre en texte</t>
  </si>
  <si>
    <t>REPT() - Répéter des caractères un certain nombre de fois</t>
  </si>
  <si>
    <t>L'Assistant Somme Conditionnelle</t>
  </si>
  <si>
    <t>CELLULE() - Nom de l'onglet, du fichier ou du répertoire dans une cellule</t>
  </si>
  <si>
    <t>EXACT() - Comparer deux chaînes de texte</t>
  </si>
  <si>
    <t>Purgez les espaces inutiles !</t>
  </si>
  <si>
    <t>SUPPRESPACE() - Supprimer les espaces inutiles dans une cellule</t>
  </si>
  <si>
    <t>STXT() - Extraire une chaîne de caractères au sein d'une autre</t>
  </si>
  <si>
    <t>CHERCHE() TROUVE() - Retourne la position d'une chaîne de caractères</t>
  </si>
  <si>
    <t>NBCAR() - Compter les caractères d'une chaîne de texte ou d'une plage de cellules</t>
  </si>
  <si>
    <t>SUBSTITUE() - Remplacer une chaîne de texte par une autre</t>
  </si>
  <si>
    <t>CAR() - CODE() : Utilisation des codes caractères</t>
  </si>
  <si>
    <t>CONCATENER() - Assembler plusieurs chaînes de texte en une seule.</t>
  </si>
  <si>
    <t>TEXTE() - Convertir une valeur numérique en texte formaté</t>
  </si>
  <si>
    <t>DROITE() - GAUCHE() : Extraire les premiers ou derniers caractères d'une chaîne.</t>
  </si>
  <si>
    <t>MAJUSCULE() - MINUSCULE() - NOMPROPRE(): Modifier la casse d'un texte</t>
  </si>
  <si>
    <t>CNUM() - Convertir une chaîne en valeur numérique</t>
  </si>
  <si>
    <t>DATEDIF() : Calculer la différence entre deux dates</t>
  </si>
  <si>
    <t>Nommer une Plage Dynamique</t>
  </si>
  <si>
    <t>Nommer une Plage de Cellules</t>
  </si>
  <si>
    <t>Références Relatives &amp; Absolues</t>
  </si>
  <si>
    <t>Formule pour Nombres Premiers</t>
  </si>
  <si>
    <t>UN EXEMPLE DE GRAPHIQUE - cliquez dessus pour le modifier</t>
  </si>
  <si>
    <t>TABLEAUX  DIVERS A COPIER / COLLER DANS VOS DOCUMENTS</t>
  </si>
  <si>
    <t>Certains tableaux ont à peu près les mêmes fonctions pour vous laisser le libre choix  en fonction de votre utilisation</t>
  </si>
  <si>
    <t>LIENS INTERNET POUR RECHERCHE DE FORMULES</t>
  </si>
  <si>
    <t>http://matoumatheux.ac-rennes.fr/sommaire.php?niv=6</t>
  </si>
  <si>
    <t>Le sirop de menthe</t>
  </si>
  <si>
    <t>Le gâteau de riz</t>
  </si>
  <si>
    <t>Les rubans</t>
  </si>
  <si>
    <t>http://matoumatheux.ac-rennes.fr/admin/capture/chargement.htm</t>
  </si>
  <si>
    <t>Le cocktail mi-raisin</t>
  </si>
  <si>
    <t>Le far breton</t>
  </si>
  <si>
    <t>L'aire d'un disque</t>
  </si>
  <si>
    <t>http://matoumatheux.ac-rennes.fr/accueil.htm</t>
  </si>
  <si>
    <t>Le cocktail verger</t>
  </si>
  <si>
    <t>La boulangerie</t>
  </si>
  <si>
    <t>Le rayon d'un disque</t>
  </si>
  <si>
    <t>http://matoumatheux.ac-rennes.fr/divers/general/accueil.htm</t>
  </si>
  <si>
    <t>Le cocktail banane</t>
  </si>
  <si>
    <t>http://matoumatheux.ac-rennes.fr/geom/unite/accueil6.htm</t>
  </si>
  <si>
    <t>L'aire d'une couronne</t>
  </si>
  <si>
    <t>http://matoumatheux.ac-rennes.fr/divers/liens/liens.htm</t>
  </si>
  <si>
    <t> Le cocktail rouge</t>
  </si>
  <si>
    <t>L'aire latérale d'un cylindre</t>
  </si>
  <si>
    <t>La multiplication avec les doigts</t>
  </si>
  <si>
    <t>Conversions d'unités de longueur</t>
  </si>
  <si>
    <t>Le volume d'un cylindre</t>
  </si>
  <si>
    <t>Classer des questions</t>
  </si>
  <si>
    <t>Rectangle ou disque</t>
  </si>
  <si>
    <t>Conversion d'unités de masse</t>
  </si>
  <si>
    <t>Les seringues</t>
  </si>
  <si>
    <t>Segment</t>
  </si>
  <si>
    <t>Attaché à un piquet</t>
  </si>
  <si>
    <t>Le mille-feuille</t>
  </si>
  <si>
    <t>Les étiquettes</t>
  </si>
  <si>
    <t>Colorier un poisson</t>
  </si>
  <si>
    <t>Attaché à un piquet (1)</t>
  </si>
  <si>
    <t>L'aire d'un rectangle</t>
  </si>
  <si>
    <t>Le verre mesureur</t>
  </si>
  <si>
    <t>La crème pâtissière</t>
  </si>
  <si>
    <t>Le chien fait le tour de son domaine</t>
  </si>
  <si>
    <t>Le gâteau</t>
  </si>
  <si>
    <t>La casserole</t>
  </si>
  <si>
    <t>177 vidéos dans cette partie</t>
  </si>
  <si>
    <t>http://webtv.ac-versailles.fr/restauration/Patisserie</t>
  </si>
  <si>
    <t>http://chefsimon.lemonde.fr/recettes/tag/dessert</t>
  </si>
  <si>
    <t>https://www.google.fr/webhp?sourceid=chrome-instant&amp;ion=1&amp;espv=2&amp;ie=UTF-8#q=RECETTES+PATISSERIE</t>
  </si>
  <si>
    <t>Vous recherchez un décor  &gt;</t>
  </si>
  <si>
    <t>cake design</t>
  </si>
  <si>
    <t>wedding cake photos</t>
  </si>
  <si>
    <t>wedding cake youtube</t>
  </si>
  <si>
    <t>FAIRE UN GÂTEAU VÉGÉTAL AVEC LES FLEURS DU JARDIN</t>
  </si>
  <si>
    <t>Différentes formules pour calculer l'Aire ou surface du cercle</t>
  </si>
  <si>
    <t>CONVERSIONS</t>
  </si>
  <si>
    <t>1m2 = 10.000 cm2 </t>
  </si>
  <si>
    <t>1 cm = 0,01 m donc </t>
  </si>
  <si>
    <t>ou </t>
  </si>
  <si>
    <t>1 cm² = 0,01 x 0,01 = 0,0001 m² = 10^-4 m² </t>
  </si>
  <si>
    <t>PI()*(Rayon^2)</t>
  </si>
  <si>
    <t>1cm2=1/10.000 m2</t>
  </si>
  <si>
    <t>PI()*(Rayon*Rayon)</t>
  </si>
  <si>
    <t>1cm^2=0.0001m^2</t>
  </si>
  <si>
    <t>Pour passer de m² en cm² il faut faire l'inverse </t>
  </si>
  <si>
    <t>PI()*(Diamètre/2)*(Diamètre/2)</t>
  </si>
  <si>
    <t>17 cm²=0.0017 m². </t>
  </si>
  <si>
    <t>1 m = 100 cm </t>
  </si>
  <si>
    <t>1 m² = 100 x 100 = 10 000 cm²</t>
  </si>
  <si>
    <t>Différentes formules pour calculer le volume d'un entremet</t>
  </si>
  <si>
    <t>10 000 cm2 = 100 dm2 = 1 m2 </t>
  </si>
  <si>
    <t>copier/coller</t>
  </si>
  <si>
    <t>1 cm2 = 0.001 dm2 = 0.00001 m2</t>
  </si>
  <si>
    <t>((PI()*(Rayon^2)*Hauteur))</t>
  </si>
  <si>
    <t>(PI()*(Rayon*Rayon)*Hauteur)</t>
  </si>
  <si>
    <t>((Diamètre/2)*(Diamètre/2)*3.1416)*Hauteur</t>
  </si>
  <si>
    <t>Nombre de parts et poids d'une portion</t>
  </si>
  <si>
    <t>Poids Total</t>
  </si>
  <si>
    <t>poids d'1 portion</t>
  </si>
  <si>
    <t>L'aire d'un cercle de 22cm est égale à 3,14 x (11x11) = 379,94 cm2</t>
  </si>
  <si>
    <t>L'aire d'un cercle de 22cm est égale à PI() x (11x11) = 380.13 cm2</t>
  </si>
  <si>
    <t>PI()*(11*11)</t>
  </si>
  <si>
    <t>Nb de parts</t>
  </si>
  <si>
    <t>la portion</t>
  </si>
  <si>
    <t>Nb de cercles</t>
  </si>
  <si>
    <t>Diamètre</t>
  </si>
  <si>
    <t>rayon</t>
  </si>
  <si>
    <t>Aire ou Surface</t>
  </si>
  <si>
    <t xml:space="preserve">Saisissez les valeurs dans les cellules fond jaune encre rouge </t>
  </si>
  <si>
    <t>Pour intégrer ce tableau sous des documents Modèle B3-B -2015 réduisez la largeur des colonnes à 9</t>
  </si>
  <si>
    <t>Transférer  des cercles dans des cadres</t>
  </si>
  <si>
    <t>Sinon : Pour une meilleure lisibilité vous pouvez élargir les colonnes à 15 -ou Affichage Zoom 125%</t>
  </si>
  <si>
    <t>CERCLES A TRANSFÉRER</t>
  </si>
  <si>
    <t>Poids crème liquide</t>
  </si>
  <si>
    <t>Volume</t>
  </si>
  <si>
    <t>Coeff.</t>
  </si>
  <si>
    <t>Gastro Norm</t>
  </si>
  <si>
    <t>https://fr.wikipedia.org/wiki/Gastro_Norm</t>
  </si>
  <si>
    <t>Le format de base est le GN 1/1, qui fait 530 x 325 mm. Les autres sont des multiples ou des sous-multiples de ce module de base. Les formats généralement rencontrés chez les professionnels sont1 :</t>
  </si>
  <si>
    <t>dans des moules et caisses rectangles</t>
  </si>
  <si>
    <t>Nb de moules</t>
  </si>
  <si>
    <t>Longueur</t>
  </si>
  <si>
    <t>Largeur</t>
  </si>
  <si>
    <t>Saisissez vos valeurs dans les cellules fond jaune encre rouge</t>
  </si>
  <si>
    <t>Lien Auteur:</t>
  </si>
  <si>
    <t>http://www.cestmafournee.com/2013/06/quelles-quantites-pour-mon-moule.html</t>
  </si>
  <si>
    <t>Différentes formules pour calculer le volume d'un cylindre (cercle à tarte)</t>
  </si>
  <si>
    <t>Les profondeurs les plus courantes sont 20, 40, 65, 100, 150 et 200 mm.</t>
  </si>
  <si>
    <t>Hauteur</t>
  </si>
  <si>
    <t>Calculez le volume des moules et cadres rectangles</t>
  </si>
  <si>
    <t>Quel poids de pâte ou de liquide faut-il dans un ou des cercle (s)</t>
  </si>
  <si>
    <t>QUE VOULEZ VOUS FAIRE</t>
  </si>
  <si>
    <t>Poids de pâte ou liquide en Kg</t>
  </si>
  <si>
    <t xml:space="preserve">VALEURS DE RÉFÉRENCE </t>
  </si>
  <si>
    <t>Encre bleue valeurs de base - encre rouge vos besoins</t>
  </si>
  <si>
    <t>Saisissez votre diamètre -le nombre de cercles à faire et la hauteur sur cette ligne</t>
  </si>
  <si>
    <t>Valeurs de référence pour un fond de tarte standard de 26 cm..j'ai pris pour exemple une tarte classique  comme base de calculs pour ce tableau. Vous pouvez saisir sur cette ligne des valeurs qui correspondent à votre échantillon ou votre modèle standard</t>
  </si>
  <si>
    <t>Pâte brisée sucrée</t>
  </si>
  <si>
    <t>Poids</t>
  </si>
  <si>
    <t>farine</t>
  </si>
  <si>
    <t>sel</t>
  </si>
  <si>
    <t>sucre semoule</t>
  </si>
  <si>
    <t>beurre</t>
  </si>
  <si>
    <t>œuf (1 jaune)</t>
  </si>
  <si>
    <t>eau</t>
  </si>
  <si>
    <t>POIDS DE PATE NECESSAIRE POUR FONCER DES CADRES OU DES BACS GATRO (ici en référence : bacs gastro 1/1 pour Exemple)</t>
  </si>
  <si>
    <t>NE PAS CONFONDRE CADRES ET CERCLES</t>
  </si>
  <si>
    <t>Saisissez vos proportions cellules jaunes encre rouge</t>
  </si>
  <si>
    <t>Combien de cadres voulez vous faire - passe au bleu si supérieur à 1 cadre pour attirer votre attention</t>
  </si>
  <si>
    <t>Nb de cadres/bacs</t>
  </si>
  <si>
    <t>Largeur en cm</t>
  </si>
  <si>
    <t>Longueur en cm</t>
  </si>
  <si>
    <t>Hauteur en cm</t>
  </si>
  <si>
    <t>Epaisseur de l'abaisse en millimètre</t>
  </si>
  <si>
    <t>hauteur de crête en millimètre</t>
  </si>
  <si>
    <t>largeur de "rognures" en millimètre</t>
  </si>
  <si>
    <t xml:space="preserve">Poids de pâte prévu </t>
  </si>
  <si>
    <t>Avec votre poids de pâte</t>
  </si>
  <si>
    <t>Volume de pâte avec vos données</t>
  </si>
  <si>
    <t>Si vous n'êtes pas d'accord avec le poids prévu pour 4 bacs gastro - Saisissez votre poids de pâte</t>
  </si>
  <si>
    <t>Valeurs de référence fond gris encre bleue</t>
  </si>
  <si>
    <t>Volume de pâte de Référence</t>
  </si>
  <si>
    <t>Surface du fond des cadres</t>
  </si>
  <si>
    <t>Epaisseur de l'abaisse en cm</t>
  </si>
  <si>
    <t>Volume des cadres/bacs en litres</t>
  </si>
  <si>
    <t>Surface de la hauteur des cadres</t>
  </si>
  <si>
    <t>largeur de crête en cm</t>
  </si>
  <si>
    <t>surface de crête</t>
  </si>
  <si>
    <t>largeur de "rognures" en cm</t>
  </si>
  <si>
    <t>Volume de pâte en cm³ </t>
  </si>
  <si>
    <t>surface de "rognures"</t>
  </si>
  <si>
    <t>Surface de pâte</t>
  </si>
  <si>
    <t xml:space="preserve">RÉFÉRENCE </t>
  </si>
  <si>
    <t>Référence bac GN 1/1 perforés - largeur 325mm (32cm) - longueur 530 mm (53cm) - H25mm (2.5cm) tarte au citron pour 100 "La cuisine de Collectivité" page294 -Michel Grossmann et Alain Le franc - Edt.BPI  2006 - Poids de pâte sablée pour 4 bacs gastro</t>
  </si>
  <si>
    <t>Pâte sablée</t>
  </si>
  <si>
    <t>œufs liquides 0.5L</t>
  </si>
  <si>
    <t>levure chimique</t>
  </si>
  <si>
    <t xml:space="preserve">sucre semoule </t>
  </si>
  <si>
    <t>sel fin</t>
  </si>
  <si>
    <t>Le poids de l’oeuf</t>
  </si>
  <si>
    <t>En pâtisserie les ingrédients se mesure à l’unité ou au poids pour les recettes professionnnelles. Les oeufs font environ 55g</t>
  </si>
  <si>
    <t>1 jaune d’oeuf pèse envrion : 20g  – 1 blanc d’oeuf pèse environ : 30g – 1 coquille 5g</t>
  </si>
  <si>
    <t>Equivalences en litre - 1 litre = environ</t>
  </si>
  <si>
    <t>20 oeufs entiers (x 55g =1.100Kg)</t>
  </si>
  <si>
    <t>ou 50 jaunes (x 20g = 1Kg)</t>
  </si>
  <si>
    <t>ou 32 blancs (x 30g = 0.960Kg)</t>
  </si>
  <si>
    <t>http://www.mylittlerecettes.com/cap-patissier-les-oeufs-en-patisserie/</t>
  </si>
  <si>
    <t>FORMAT DE CELLULES CARRÉES</t>
  </si>
  <si>
    <t>forum.excel-pratique.com/excel/donner-la-forme-de-carres-reguliers-a-toutes-les-cellules</t>
  </si>
  <si>
    <t>Je voudrais que toutes les cellules de la feuille aient la forme de 'carrés'. Comment régler la largeur et la hauteur des cellules pour constituer des carrés ? Autrement dit y-a-t-il un rapport à observer entre les valeurs à donner aux largeurs et hauteurs des cellules? </t>
  </si>
  <si>
    <t>méthode bidouillage : </t>
  </si>
  <si>
    <t>Les lignes doivent être environ 5.51 fois plus hautes que les colonnes </t>
  </si>
  <si>
    <t>5.694 </t>
  </si>
  <si>
    <t>donc sélectionne toutes tes colonnes que tu veux homogénéiser, et fait clic droit dans l'en-tete des colonnes / largeur de colonne. Là tu mets la valeur que tu veux. </t>
  </si>
  <si>
    <t>puis tu sélectionnes toutes tes lignes que tu veux, clic droit dans l'en-tête des lignes/ hauteur de ligne, et là tu mets ta valeur précédente x 5,51. </t>
  </si>
  <si>
    <t>multiplicateur</t>
  </si>
  <si>
    <t>hauteur de ligne</t>
  </si>
  <si>
    <t>valeur</t>
  </si>
  <si>
    <t>Je me suis interrogé comment vous faisiez pour être si précis, je suppose que ce n'est à l'oeil ? </t>
  </si>
  <si>
    <t>Je comprends qu'il n'y a pas de possibilité de décider : </t>
  </si>
  <si>
    <t>de l'unité de mesure des largeurs et hauteurs, </t>
  </si>
  <si>
    <t>du nombre d'unités.</t>
  </si>
  <si>
    <t>En fait je dessine un carré avec l'outil dessin (en enfoncant la touche Shift), puis je fait concorder exactement les traits de ligne et colonne sur le carré. Enfin, je regarde les largeur et hauteur que celà me donne, et je divise le plus grand par le plus petit. Voilà! </t>
  </si>
  <si>
    <t>Je viens à nouveau de vérifier en faisant vraiment un grand carré, et le ratio est de 5,3 (ne pas mettre trop de virgule, en fait ça ne sert à rien). </t>
  </si>
  <si>
    <t>Pour les lignes, un pixel = 0.75 </t>
  </si>
  <si>
    <t>pour les colonne, un pixel = 0.08 </t>
  </si>
  <si>
    <t>Pour t'aider un peu plus, a peu près : </t>
  </si>
  <si>
    <t>Pour un carré de 1cm sur 1 cm, il faut </t>
  </si>
  <si>
    <t>28.35 en hauteur de ligne </t>
  </si>
  <si>
    <t>5.35 en largeur de colonne. </t>
  </si>
  <si>
    <t>Après, celà va dépendre de comment tu imprimes, tes ajustements sur ta feuille, la taille de ton carré à de grandes chances de ne pas être de 1cm de coté. </t>
  </si>
  <si>
    <t>http://forum.excel-pratique.com/excel/donner-la-forme-de-carres-reguliers-a-toutes-les-cellules-t9229.html</t>
  </si>
  <si>
    <t>conversion : volume / poids</t>
  </si>
  <si>
    <t>produit</t>
  </si>
  <si>
    <t>densité</t>
  </si>
  <si>
    <t>lait entier</t>
  </si>
  <si>
    <t>lait 1/2 écrémé</t>
  </si>
  <si>
    <t>huile</t>
  </si>
  <si>
    <t>alcool</t>
  </si>
  <si>
    <t xml:space="preserve">Aide mémoire sur la base eau : 1L = 1Kg - 1 gr = 0.001Kg  &gt; 2 zéros après la virgule du Kg </t>
  </si>
  <si>
    <t>3 cl = 30g = 0.03kg    /    30 cl = 300g = 0.3kg     /     3 dl = 300g = 0.3 kg</t>
  </si>
  <si>
    <t>Convertir des temps</t>
  </si>
  <si>
    <t>Heures</t>
  </si>
  <si>
    <t>Minutes</t>
  </si>
  <si>
    <t>Centièmes</t>
  </si>
  <si>
    <t xml:space="preserve">Quantités nettes à prévoir : Mater Prim Adul Adul +  </t>
  </si>
  <si>
    <t>AIDES A LA DÉCISION</t>
  </si>
  <si>
    <t>Gélatine alimentaire</t>
  </si>
  <si>
    <t>Mickaël Rabeau Formateur AFPA Rochefort sur mer 2016</t>
  </si>
  <si>
    <t>n'hésitez pas a cliquer sur les liens internet</t>
  </si>
  <si>
    <t>Obtenue par hydrolyse du collagène contenu dans les peaux et os des animaux. Se vend en feuilles ou en poudre.</t>
  </si>
  <si>
    <t>Gélatine feuille</t>
  </si>
  <si>
    <t>La gélatine gonfle dans l'eau froide, se dissout dans l'eau chaude et se prend en gelée en refroidissant.</t>
  </si>
  <si>
    <t>Emplois  : Sert à la préparation de certains entremets, pour la confection de gelées et la stabilisation des glaces. Pastillage.</t>
  </si>
  <si>
    <t>Une feuille pèse environ 2 g ou 2,5 g</t>
  </si>
  <si>
    <t>Attention pour les pulpes de Kiwi, ananas, papaye : cuire les pulpes à 60°C pour détruire l'enzyme qu'elles contiennent.</t>
  </si>
  <si>
    <t>La gélatine prend 5-6 fois son poids en eau (10 g de gélatine et 50- 60 g d'eau)</t>
  </si>
  <si>
    <t>GELATINE en feuille</t>
  </si>
  <si>
    <t>Liens internet 2013</t>
  </si>
  <si>
    <t>Feuille entière (1 =</t>
  </si>
  <si>
    <t>feuilles de gélatine - Le Salon du Blog Culinaire</t>
  </si>
  <si>
    <t>Gélatine et agar-agar : principes et utilisations</t>
  </si>
  <si>
    <t>Agar Agar</t>
  </si>
  <si>
    <t>Glaçage brillant au chocolat - Fiche recette ... - Meilleur du Chef</t>
  </si>
  <si>
    <t>si vous n'êtes pas d'accord avec le poids d'une feuille - saisissez ce qui vous convient</t>
  </si>
  <si>
    <t>Combien de feuilles - à vous de saisir un nombre</t>
  </si>
  <si>
    <t>Adaptation : Joël Leboucher..UPRT "Union des Professionnels de la Restauration Territoriale"  membre du réseau RESTAU'CO</t>
  </si>
  <si>
    <t>ŒUFS poids et %</t>
  </si>
  <si>
    <t>Œuf entier  ( 1 =</t>
  </si>
  <si>
    <t>Jaunes d'œufs ( 1 =</t>
  </si>
  <si>
    <t>Blancs d'œufs  ( 1 =</t>
  </si>
  <si>
    <t>œufs =</t>
  </si>
  <si>
    <t>jaunes =</t>
  </si>
  <si>
    <t>blancs =</t>
  </si>
  <si>
    <t>M.Grasse</t>
  </si>
  <si>
    <t>si vous n'êtes pas d'accord avec les grammages saisis - saisissez ce qui vous convient</t>
  </si>
  <si>
    <t>Combien d'œufs - de jaunes ou de blancs - à vous de saisir un nombre</t>
  </si>
  <si>
    <t>Lien internet :</t>
  </si>
  <si>
    <t>Œufs 101 - Introduction aux œufs » Lesoeufs.ca</t>
  </si>
  <si>
    <t>largeur de colonnes</t>
  </si>
  <si>
    <t>Aide à la décision en Gr</t>
  </si>
  <si>
    <t>Pourcentages NET / BRUT et BRUT / NET</t>
  </si>
  <si>
    <t>Aide à la décision en Kg</t>
  </si>
  <si>
    <t xml:space="preserve"> Poids de perte</t>
  </si>
  <si>
    <t>Poids brut</t>
  </si>
  <si>
    <t>%  de perte</t>
  </si>
  <si>
    <t>Poids net</t>
  </si>
  <si>
    <t>A chacun d'utiliser le lien qui lui convient le mieux</t>
  </si>
  <si>
    <t>lien vidéo Youtube</t>
  </si>
  <si>
    <t>Calculer un pourcentage - exemple</t>
  </si>
  <si>
    <t>https://www.youtube.com/watch?v=mGDjvAcvigc</t>
  </si>
  <si>
    <t>https://www.youtube.com/c/YMONKA</t>
  </si>
  <si>
    <t>https://www.youtube.com/watch?v=tSp2xkS-tKs</t>
  </si>
  <si>
    <t>https://www.maths-et-tiques.fr/telech/Pourcent.pdf</t>
  </si>
  <si>
    <t>https://www.youtube.com/watch?v=dWC54hCv0pc</t>
  </si>
  <si>
    <t>http://www.maths-et-tiques.fr/index.php/cours-en-videos</t>
  </si>
  <si>
    <t>https://www.youtube.com/watch?v=psIZ0y_8VVc</t>
  </si>
  <si>
    <t>https://www.youtube.com/watch?v=PyDvkMr3qfg</t>
  </si>
  <si>
    <t>Poids brut ou poids net ? Ne payez pas l'emballage !</t>
  </si>
  <si>
    <t>https://www.youtube.com/watch?v=_PTjJ7UD4eo</t>
  </si>
  <si>
    <t>https://www.economie.gouv.fr/files/files/directions_services/dgccrf/documentation/publications/depliants/poidsbrut_poidsnet.pdf</t>
  </si>
  <si>
    <t>Pour prendre 20% de 140</t>
  </si>
  <si>
    <t>Valeur d'un pourcentage, calcul simplifié</t>
  </si>
  <si>
    <t>Pour prendre, par exemple, le 5 % de 87 Kg</t>
  </si>
  <si>
    <t>il suffit de multiplier 140 par 20 %</t>
  </si>
  <si>
    <t>87-5%</t>
  </si>
  <si>
    <t>Au lieu de multiplier par 5, puis de diviser par 100,</t>
  </si>
  <si>
    <t xml:space="preserve"> il est plus simple de multiplier par </t>
  </si>
  <si>
    <t>c'est-à-dire faire : (140 * 20) / 100</t>
  </si>
  <si>
    <t xml:space="preserve">5 / 100 = 0.05, </t>
  </si>
  <si>
    <t>coefficient</t>
  </si>
  <si>
    <t xml:space="preserve">ou plus simplement : </t>
  </si>
  <si>
    <t>opération qu'on peut réaliser mentalement.</t>
  </si>
  <si>
    <t>140 * 0.2(On obtient : 28)</t>
  </si>
  <si>
    <t>Le calcul se réduit maintenant à une seule opération arithmétique, a savoir</t>
  </si>
  <si>
    <t xml:space="preserve">Si on avait à trouver 40% de 140, </t>
  </si>
  <si>
    <t>(87 Kg) x 0.05 = 4.35 Kg</t>
  </si>
  <si>
    <t>Pour déduire, par exemple, le 5 % de 87 Kg</t>
  </si>
  <si>
    <t>on aurait multiplié 140 par 0.4</t>
  </si>
  <si>
    <t>90% ? On multiplie 140 par 0.9</t>
  </si>
  <si>
    <t>Commencer par un calcul oral: quand on déduit le</t>
  </si>
  <si>
    <t xml:space="preserve"> 5 %, il reste le 95 %     ( 100 - 5 )</t>
  </si>
  <si>
    <t xml:space="preserve">On peut alors calculer directement le résultat, à savoir: </t>
  </si>
  <si>
    <t>(87 Kg) × 0.95 = 82.65 kg</t>
  </si>
  <si>
    <t xml:space="preserve">Avec cette manière de faire, la calculatrice n'a été utilisée que pour une seule opération arithmétique : </t>
  </si>
  <si>
    <t xml:space="preserve">Voici la formule pour calculer un pourcentage, </t>
  </si>
  <si>
    <t>par exemple 8% de 500 :</t>
  </si>
  <si>
    <t>500 x (8/100) = 40</t>
  </si>
  <si>
    <t>ou alors</t>
  </si>
  <si>
    <t>500 x 0.08 = 40</t>
  </si>
  <si>
    <t>0.08 = (8/100)</t>
  </si>
  <si>
    <t>Décriptage d'une recette par les pourcentages</t>
  </si>
  <si>
    <t>Pourcentages</t>
  </si>
  <si>
    <t>NET</t>
  </si>
  <si>
    <t>% Perte</t>
  </si>
  <si>
    <t>BRUT</t>
  </si>
  <si>
    <t>POIDS DE LA RECETTE A DÉCRYPTER</t>
  </si>
  <si>
    <t>Rhum</t>
  </si>
  <si>
    <t>Sucre de cannes</t>
  </si>
  <si>
    <t>Jus de pamplemousse</t>
  </si>
  <si>
    <t>Jus d'orange</t>
  </si>
  <si>
    <t>Citron vert</t>
  </si>
  <si>
    <t>Pourcentages : Calculer un pourcentage</t>
  </si>
  <si>
    <t>https://www.mathematiquesfaciles.com/pourcentages-calculer-un-pourcentage_2_19885.htm</t>
  </si>
  <si>
    <t>wikipedia.org</t>
  </si>
  <si>
    <t>https://fr.wikipedia.org/wiki/Pourcentage</t>
  </si>
  <si>
    <t>Révisez, et entrainez vous.</t>
  </si>
  <si>
    <t>sans calculatrice...</t>
  </si>
  <si>
    <t>Comprendre les maths!</t>
  </si>
  <si>
    <t>D.CATROU 2010</t>
  </si>
  <si>
    <t>Florent Gouachon</t>
  </si>
  <si>
    <t>Lycée Jean Monnet…Juvisy - académie de Versailles</t>
  </si>
  <si>
    <t>Liam Dauchat</t>
  </si>
  <si>
    <t>http://www.lyc-monnet-juvisy.ac-versailles.fr/Diapomath.pdf</t>
  </si>
  <si>
    <t>Besançon</t>
  </si>
  <si>
    <t>https://www.cmath.fr/cesite/presentation.php</t>
  </si>
  <si>
    <t>une multiplication, ce qui augmente la vitesse et réduit les occasions de se tromper.</t>
  </si>
  <si>
    <t>https://www.cmath.fr/6eme/pourcentages/cours.php</t>
  </si>
  <si>
    <t>https://www.deleze.name/marcel/culture/taux_composes/taux_simple.html</t>
  </si>
  <si>
    <t>Comment convertir en pourcentage</t>
  </si>
  <si>
    <t>https://fr.wikihow.com/convertir-en-pourcentage</t>
  </si>
  <si>
    <t>Comment compter le pourcentage de tête vite et facilement</t>
  </si>
  <si>
    <t>http://calc.name/blog/comment-compter-le-pourcentage-de-tete-vite-et-facilement/</t>
  </si>
  <si>
    <t>fabie.info.pagesperso-orange</t>
  </si>
  <si>
    <t>http://www.un-calcul.fr/calcul-comptabilite/comment-calculer-un-pourcentage-338</t>
  </si>
  <si>
    <t>http://fabie.info.pagesperso-orange.fr/math/cours7.htm</t>
  </si>
  <si>
    <t>Comment retrouver la valeur de départ ?</t>
  </si>
  <si>
    <t>Comment appliquer une augmentation en pourcentage ?</t>
  </si>
  <si>
    <t>Les Maths ? Je capte pas ! Les chiffres ? J'y comprends rien ! Vous vous reconnaissez ?</t>
  </si>
  <si>
    <t>http://www.capte-les-maths.com/pourcentage/les_pourcentages_p6.php</t>
  </si>
  <si>
    <t>Vous qui désespérez... Vous que les Maths n'intéressent pas... Et pourtant il faudrait...</t>
  </si>
  <si>
    <t>Alors capte-les-maths.com est fait pour vous !</t>
  </si>
  <si>
    <t>Calculer un pourcentage avec Excel</t>
  </si>
  <si>
    <t>http://www.capte-les-maths.com/pourcentage/les_pourcentages_p10.php</t>
  </si>
  <si>
    <t>http://fortimelp.fr/content/44-calculer-un-pourcentage</t>
  </si>
  <si>
    <t>https://www.youtube.com/watch?v=dQafvb2O01U</t>
  </si>
  <si>
    <t>https://www.youtube.com/watch?v=QTGvjmAhEHo</t>
  </si>
  <si>
    <t>Comment calculer combien on va payer pendant les soldes?</t>
  </si>
  <si>
    <t>http://www.slate.fr/story/82029/soldes-calculer-rabais</t>
  </si>
  <si>
    <t>mode d'emploi simple pour appliquer un pourcentage d'augmentation avec la Calculatrice de Windows.</t>
  </si>
  <si>
    <t>http://www.astuceshebdo.com/2012/03/comment-calculer-un-pourcentage-cas-n-1.html</t>
  </si>
  <si>
    <t>j'ai volontairement ajouté cette colonne..si vous supprimez une ligne le tableau fonctionnera quand même</t>
  </si>
  <si>
    <t>RÉFLEXION SUR DES MODÈLE DE RÉPERTOIRES</t>
  </si>
  <si>
    <t>Transmettez vos savoirs faires peut importe qui les récupèrent pourvu qu'ils servent à un plus grand nombre</t>
  </si>
  <si>
    <t>Bonne utilisation et… à chacun d'améliorer et d'adapter ces documents.  J Leboucher</t>
  </si>
  <si>
    <t>Le vocabulaire professionnel en pâtisserie</t>
  </si>
  <si>
    <t>En complément vous avez des liens en bas de page</t>
  </si>
  <si>
    <t>Quelques verbes d'action complémentaires</t>
  </si>
  <si>
    <t>faire court …1 verbe = 1 action</t>
  </si>
  <si>
    <t>EXEMPLE UN PEU PLUS LONG :</t>
  </si>
  <si>
    <t>accomplir</t>
  </si>
  <si>
    <t>générer</t>
  </si>
  <si>
    <t>http://www.juliemyrtille.com/lexique_du_patissier/</t>
  </si>
  <si>
    <t>PHASES ESSENTIELLES  DE PROGRESSION</t>
  </si>
  <si>
    <t>acheter</t>
  </si>
  <si>
    <t>gérer</t>
  </si>
  <si>
    <t>Exemple pour un filet de sole Duglére</t>
  </si>
  <si>
    <t>Exemple pour une brandade de morue Bénédictine</t>
  </si>
  <si>
    <t>achever</t>
  </si>
  <si>
    <t>identifier</t>
  </si>
  <si>
    <r>
      <t>Abaisse</t>
    </r>
    <r>
      <rPr>
        <sz val="9.9"/>
        <color rgb="FF434343"/>
        <rFont val="Arial"/>
        <family val="2"/>
      </rPr>
      <t> : morceau de pâte que l’on étale au rouleau à une épaisseur voulue</t>
    </r>
  </si>
  <si>
    <t>habiller les soles</t>
  </si>
  <si>
    <t>activer</t>
  </si>
  <si>
    <t>imaginer</t>
  </si>
  <si>
    <r>
      <t>Abaisser</t>
    </r>
    <r>
      <rPr>
        <sz val="9.9"/>
        <color rgb="FF434343"/>
        <rFont val="Arial"/>
        <family val="2"/>
      </rPr>
      <t> : étaler une pâte au rouleau à une épaisseur voulue.</t>
    </r>
  </si>
  <si>
    <t>les dépouiller</t>
  </si>
  <si>
    <t>Mise en place du poste de travail</t>
  </si>
  <si>
    <t>Accoler</t>
  </si>
  <si>
    <t>agrandir</t>
  </si>
  <si>
    <t>inscrire</t>
  </si>
  <si>
    <r>
      <t>Abricoter</t>
    </r>
    <r>
      <rPr>
        <sz val="9.9"/>
        <color rgb="FF434343"/>
        <rFont val="Arial"/>
        <family val="2"/>
      </rPr>
      <t> : étendre une confiture d’abricot à l’aide d’un pinceau sur un entremets, sur une tarte ou une préparation pour la rendre brillante et la protéger en surface en limitant les risques de dessèchement et de brunissement enzymatique.</t>
    </r>
  </si>
  <si>
    <t>les mettre en filet</t>
  </si>
  <si>
    <t>verifier les DLC</t>
  </si>
  <si>
    <t>ajuster</t>
  </si>
  <si>
    <t>insérer</t>
  </si>
  <si>
    <r>
      <t>Accoler</t>
    </r>
    <r>
      <rPr>
        <sz val="9.9"/>
        <color rgb="FF434343"/>
        <rFont val="Arial"/>
        <family val="2"/>
      </rPr>
      <t> : réunir, rassembler deux ou plusieurs éléments pour constituer un gâteau, un élément de fabrication ou autre.</t>
    </r>
  </si>
  <si>
    <t>dégorger le tout 1/2 heure à l'eau fraiche</t>
  </si>
  <si>
    <t>peser les denrées</t>
  </si>
  <si>
    <t>améliorer</t>
  </si>
  <si>
    <t>inspecter</t>
  </si>
  <si>
    <r>
      <t>Appareil</t>
    </r>
    <r>
      <rPr>
        <sz val="9.9"/>
        <color rgb="FF434343"/>
        <rFont val="Arial"/>
        <family val="2"/>
      </rPr>
      <t> : mélange de différentes substances alimentaires entrant dans la composition d’une préparation de pâtisserie.</t>
    </r>
  </si>
  <si>
    <t>hacher finement oignons et échalotes</t>
  </si>
  <si>
    <t>sélectionner le matériel</t>
  </si>
  <si>
    <t>aménager</t>
  </si>
  <si>
    <t>installer</t>
  </si>
  <si>
    <r>
      <t>Apprêt</t>
    </r>
    <r>
      <rPr>
        <sz val="9.9"/>
        <color rgb="FF434343"/>
        <rFont val="Arial"/>
        <family val="2"/>
      </rPr>
      <t> : technique survenant après le façonnage d’une pâte levée fermentée (pain, brioche…), pour assurer le développement des pièces par la fermentation avant la cuisson.</t>
    </r>
  </si>
  <si>
    <t>monder  épépiner  concasser les tomates</t>
  </si>
  <si>
    <t>désinfecter le matériel et le poste de travail suivant la procédure</t>
  </si>
  <si>
    <t>analyser</t>
  </si>
  <si>
    <t>inventer</t>
  </si>
  <si>
    <r>
      <t>Aromatiser</t>
    </r>
    <r>
      <rPr>
        <sz val="9.9"/>
        <color rgb="FF434343"/>
        <rFont val="Arial"/>
        <family val="2"/>
      </rPr>
      <t> : incorporer un arôme ou un aromate à une préparation.</t>
    </r>
  </si>
  <si>
    <t>concasser le persil</t>
  </si>
  <si>
    <t>appliquer</t>
  </si>
  <si>
    <t>inventorier</t>
  </si>
  <si>
    <t>pocher les filets pliés à très court mouillement</t>
  </si>
  <si>
    <t>approuver</t>
  </si>
  <si>
    <t>localiser</t>
  </si>
  <si>
    <r>
      <t>Beurrer</t>
    </r>
    <r>
      <rPr>
        <sz val="9.9"/>
        <color rgb="FF434343"/>
        <rFont val="Arial"/>
        <family val="2"/>
      </rPr>
      <t> :</t>
    </r>
  </si>
  <si>
    <t>sur toute cette garniture avec un peu de vin blanc</t>
  </si>
  <si>
    <t>Préparations préliminaires</t>
  </si>
  <si>
    <t>archiver</t>
  </si>
  <si>
    <t>maintenir</t>
  </si>
  <si>
    <t>– ajouter de beurre à une sauce</t>
  </si>
  <si>
    <t>cuire 4 à 6 mn</t>
  </si>
  <si>
    <t xml:space="preserve"> La veille, décongeler les filets de morue suivant la procédure.</t>
  </si>
  <si>
    <t>assembler</t>
  </si>
  <si>
    <t>manier</t>
  </si>
  <si>
    <t>– enduire un moule ou un ustensile de beurre afin d’empêcher les mets d’attacher au fond ou aux parois.</t>
  </si>
  <si>
    <t>débarrasser les filets sur plat beurré</t>
  </si>
  <si>
    <t>attacher</t>
  </si>
  <si>
    <t>manœuvrer</t>
  </si>
  <si>
    <t>– incorporer du beurre dans la détrempe d’une pâte feuilletée ou d’une pâte levée feuilletée, pour le tourage.</t>
  </si>
  <si>
    <t>les tenir au chaud</t>
  </si>
  <si>
    <t xml:space="preserve"> Éventuellement, dessaler par trempage dans un grand volume d'eau.</t>
  </si>
  <si>
    <t>attribuer</t>
  </si>
  <si>
    <t>mesurer</t>
  </si>
  <si>
    <r>
      <t>Bain-marie</t>
    </r>
    <r>
      <rPr>
        <sz val="9.9"/>
        <color rgb="FF434343"/>
        <rFont val="Arial"/>
        <family val="2"/>
      </rPr>
      <t> : eau plus ou moins chaude dans laquelle on place des récipients contenant des préparations à cuire ou à tenir au chaud.</t>
    </r>
  </si>
  <si>
    <t>réduire la garniture presque à sec</t>
  </si>
  <si>
    <t>brancher</t>
  </si>
  <si>
    <t>mettre</t>
  </si>
  <si>
    <r>
      <t>Battre</t>
    </r>
    <r>
      <rPr>
        <sz val="9.9"/>
        <color rgb="FF434343"/>
        <rFont val="Arial"/>
        <family val="2"/>
      </rPr>
      <t> : agiter vigoureusement une préparation à l’aide d’un fouet, pour la rendre homogène ou lui donner du volume (foisonnement).</t>
    </r>
  </si>
  <si>
    <t>monter au beurre</t>
  </si>
  <si>
    <t>Plaquer les filets sur 5 bacs GN 1/1 H 25 perforés.</t>
  </si>
  <si>
    <t>calculer</t>
  </si>
  <si>
    <t>moderniser</t>
  </si>
  <si>
    <r>
      <t>Beurre clarifié</t>
    </r>
    <r>
      <rPr>
        <sz val="9.9"/>
        <color rgb="FF434343"/>
        <rFont val="Arial"/>
        <family val="2"/>
      </rPr>
      <t> : beurre fondu et décanté dont on a éliminé de la caséine et du petit lait.</t>
    </r>
  </si>
  <si>
    <t xml:space="preserve">napper les filets </t>
  </si>
  <si>
    <t>cataloguer</t>
  </si>
  <si>
    <t>monter</t>
  </si>
  <si>
    <r>
      <t>Beurre en pommade</t>
    </r>
    <r>
      <rPr>
        <sz val="9.9"/>
        <color rgb="FF434343"/>
        <rFont val="Arial"/>
        <family val="2"/>
      </rPr>
      <t> : beurre ramolli ayant la consistance d’une pommade.</t>
    </r>
  </si>
  <si>
    <t>servir sans attendre</t>
  </si>
  <si>
    <t xml:space="preserve"> Mettre les bacs sur l'échelle de four</t>
  </si>
  <si>
    <t>centraliser</t>
  </si>
  <si>
    <t>naviguer</t>
  </si>
  <si>
    <r>
      <t>Blanchiment</t>
    </r>
    <r>
      <rPr>
        <sz val="9.9"/>
        <color rgb="FF434343"/>
        <rFont val="Arial"/>
        <family val="2"/>
      </rPr>
      <t> : phénomène de déstabilisation d’une fabrication de chocolat, correspondants à la migration en surface des cristaux de sucre, liée à une conservation en atmosphère humide et/ou un travail du chocolat à des températures inadaptées.</t>
    </r>
  </si>
  <si>
    <t>et réserver au froid en attente de cuisson.</t>
  </si>
  <si>
    <t>chercher</t>
  </si>
  <si>
    <t>nettoyer</t>
  </si>
  <si>
    <r>
      <t>Blanchir</t>
    </r>
    <r>
      <rPr>
        <sz val="9.9"/>
        <color rgb="FF434343"/>
        <rFont val="Arial"/>
        <family val="2"/>
      </rPr>
      <t> : travailler ensemble le jaune d’œuf et le sucre au fouet jusqu’à ce que le mélange devienne mousseux.</t>
    </r>
  </si>
  <si>
    <t>source : Fiches techniques de cuisine Annette et Jean Pierre DOMERGUES</t>
  </si>
  <si>
    <t xml:space="preserve"> Au cutter, hacher finement l'ail. Réserver.</t>
  </si>
  <si>
    <t>classifier</t>
  </si>
  <si>
    <t>optimiser</t>
  </si>
  <si>
    <r>
      <t>Bouler</t>
    </r>
    <r>
      <rPr>
        <sz val="9.9"/>
        <color rgb="FF434343"/>
        <rFont val="Arial"/>
        <family val="2"/>
      </rPr>
      <t> : façonner à la main une pâte pour lui donner la forme d’une boule.</t>
    </r>
  </si>
  <si>
    <t xml:space="preserve"> Chauffer le lait et le maintenir au chaud.</t>
  </si>
  <si>
    <t>commander</t>
  </si>
  <si>
    <t>ordonnancer</t>
  </si>
  <si>
    <r>
      <t>Brunissement enzymatique</t>
    </r>
    <r>
      <rPr>
        <sz val="9.9"/>
        <color rgb="FF434343"/>
        <rFont val="Arial"/>
        <family val="2"/>
      </rPr>
      <t> : c’est le phénomène qui se produit au contact de l’air à la suite d’opérations ou de traitements de divers végétaux (épluchage, taille) lesquels dégradent la structure végétale externe. Le phénomène conduit à un changement de couleur brun caractéristique du fruit).</t>
    </r>
  </si>
  <si>
    <t>Editeur DOMERGUES 4  rue de la Bourie Rouge 45 000 ORLÉANS   1981</t>
  </si>
  <si>
    <t xml:space="preserve">Porter à ébullition la crème fraîche </t>
  </si>
  <si>
    <t>compiler</t>
  </si>
  <si>
    <t>organiser</t>
  </si>
  <si>
    <t>et la maintenir au chaud en attente d'utilisation</t>
  </si>
  <si>
    <t>Mouler</t>
  </si>
  <si>
    <t>compter</t>
  </si>
  <si>
    <t>planifier</t>
  </si>
  <si>
    <r>
      <t>Candir</t>
    </r>
    <r>
      <rPr>
        <sz val="9.9"/>
        <color rgb="FF434343"/>
        <rFont val="Arial"/>
        <family val="2"/>
      </rPr>
      <t> : technique qui consiste à immerger des confiseries, des décors, dans un sirop de sucre afin d’obtenir une cristallisation de sucre en surface.</t>
    </r>
  </si>
  <si>
    <t>Au pinceau, badigeonner de beurre 8 bacs GN 1/1 H 65</t>
  </si>
  <si>
    <t>concevoir</t>
  </si>
  <si>
    <t>préparer</t>
  </si>
  <si>
    <r>
      <t>Canneler </t>
    </r>
    <r>
      <rPr>
        <sz val="9.9"/>
        <color rgb="FF434343"/>
        <rFont val="Arial"/>
        <family val="2"/>
      </rPr>
      <t>: c’est le fait de faire de petites cannelures peu profondes à l’aide d’un couteau à canneler (appelé aussi canneleur) sur la surface de certains fruits &amp; légumes (oranges, citrons, carottes…) pour améliorer leur présentation.</t>
    </r>
  </si>
  <si>
    <t>conduire</t>
  </si>
  <si>
    <t>présenter</t>
  </si>
  <si>
    <r>
      <t>Caramélisation :</t>
    </r>
    <r>
      <rPr>
        <sz val="9.9"/>
        <color rgb="FF434343"/>
        <rFont val="Arial"/>
        <family val="2"/>
      </rPr>
      <t> phénomène correspondant au changement de couleur consécutif à une dégradation du saccharose au contact d’une source de chaleur importante. C’est une réaction de brunissement non enzymatique.</t>
    </r>
  </si>
  <si>
    <t>consigner</t>
  </si>
  <si>
    <t>prévoir</t>
  </si>
  <si>
    <r>
      <t>Caraméliser </t>
    </r>
    <r>
      <rPr>
        <sz val="9.9"/>
        <color rgb="FF434343"/>
        <rFont val="Arial"/>
        <family val="2"/>
      </rPr>
      <t>: enduire un moule ou une pâtisserie de sucre cuit au caramel.</t>
    </r>
  </si>
  <si>
    <t>Préparer la purée</t>
  </si>
  <si>
    <r>
      <t>Candir</t>
    </r>
    <r>
      <rPr>
        <sz val="9.9"/>
        <color rgb="FF434343"/>
        <rFont val="Arial"/>
        <family val="2"/>
      </rPr>
      <t> </t>
    </r>
  </si>
  <si>
    <t>constituer</t>
  </si>
  <si>
    <t>produire</t>
  </si>
  <si>
    <r>
      <t>Chablonner</t>
    </r>
    <r>
      <rPr>
        <sz val="9.9"/>
        <color rgb="FF434343"/>
        <rFont val="Arial"/>
        <family val="2"/>
      </rPr>
      <t> : appliquer du chocolat de couverture ou de la pâte à glacer à la base des entremets, petits gâteaux, des ganaches, pour faciliter leur manipulation avant leur montage ou découpage.</t>
    </r>
  </si>
  <si>
    <t>Lexique en français de la boucherie Wiktionnaire</t>
  </si>
  <si>
    <t xml:space="preserve"> Préparer la purée déshydratée en suivant les indications du fabricant.</t>
  </si>
  <si>
    <t>construire</t>
  </si>
  <si>
    <t>programmer</t>
  </si>
  <si>
    <r>
      <t>Chemiser</t>
    </r>
    <r>
      <rPr>
        <sz val="9.9"/>
        <color rgb="FF434343"/>
        <rFont val="Arial"/>
        <family val="2"/>
      </rPr>
      <t> : appliquer contre la paroi intérieur d’un moule ou d’une caissette, une couche de pâte, de biscuit, de gelée, de chocolat, de glace, de farine etc…</t>
    </r>
  </si>
  <si>
    <t>Grainer</t>
  </si>
  <si>
    <t>contrôler</t>
  </si>
  <si>
    <t>rebâtir</t>
  </si>
  <si>
    <r>
      <t>Chiqueter</t>
    </r>
    <r>
      <rPr>
        <sz val="9.9"/>
        <color rgb="FF434343"/>
        <rFont val="Arial"/>
        <family val="2"/>
      </rPr>
      <t> : tailler le tour d’une pièce de feuilletage avant la cuisson avec la lame d’un couteau pour lui donner un aspect particulier.</t>
    </r>
  </si>
  <si>
    <t>Lexique en français de la cuisine Wiktionnaire</t>
  </si>
  <si>
    <t xml:space="preserve">Mettre au point l'assaisonnement. </t>
  </si>
  <si>
    <t>couper</t>
  </si>
  <si>
    <t>réceptionner</t>
  </si>
  <si>
    <r>
      <t>Confire</t>
    </r>
    <r>
      <rPr>
        <sz val="9.9"/>
        <color rgb="FF434343"/>
        <rFont val="Arial"/>
        <family val="2"/>
      </rPr>
      <t> : remplacer l’eau de végétation des fruits par un sirop à la suite d’immersions multiples et répétées dans un sirop de sucre de plus en plus concentré.</t>
    </r>
  </si>
  <si>
    <t>Muscader légèrement.</t>
  </si>
  <si>
    <t>créer</t>
  </si>
  <si>
    <t>reconstruire</t>
  </si>
  <si>
    <r>
      <t>Corner</t>
    </r>
    <r>
      <rPr>
        <sz val="9.9"/>
        <color rgb="FF434343"/>
        <rFont val="Arial"/>
        <family val="2"/>
      </rPr>
      <t> : utiliser une corne à l’intérieur d’un  récipient pour récupérer le maximum d’appareil.</t>
    </r>
  </si>
  <si>
    <t>Spécificités et usages du vocabulaire des "métiers de la bouche" </t>
  </si>
  <si>
    <t>Réserver au chaud.</t>
  </si>
  <si>
    <t>Chablonner</t>
  </si>
  <si>
    <t>creuser</t>
  </si>
  <si>
    <t>réduire</t>
  </si>
  <si>
    <r>
      <t>Corps</t>
    </r>
    <r>
      <rPr>
        <sz val="9.9"/>
        <color rgb="FF434343"/>
        <rFont val="Arial"/>
        <family val="2"/>
      </rPr>
      <t> : terme appliqué à une pâte pour désigner son élasticité, sa résistance après son pétrissage, résultant de la formation de gluten.</t>
    </r>
  </si>
  <si>
    <t>Ou marquer la cuisson des pommes de terre pour la réalisation de la purée fraîche.</t>
  </si>
  <si>
    <t>cultiver</t>
  </si>
  <si>
    <t>régler</t>
  </si>
  <si>
    <r>
      <t>Corser</t>
    </r>
    <r>
      <rPr>
        <sz val="9.9"/>
        <color rgb="FF434343"/>
        <rFont val="Arial"/>
        <family val="2"/>
      </rPr>
      <t> : donner de l’élasticité à une pâte  en la pétrissant davantage.</t>
    </r>
  </si>
  <si>
    <t>décentraliser</t>
  </si>
  <si>
    <t>réguler</t>
  </si>
  <si>
    <r>
      <t>Coucher (synonyme de dresser)</t>
    </r>
    <r>
      <rPr>
        <sz val="9.9"/>
        <color rgb="FF434343"/>
        <rFont val="Arial"/>
        <family val="2"/>
      </rPr>
      <t> : façonner à la poche à douille généralement sur plaque ou tapis anti-adhérant, papier sulfurisé des appareils mous (pâte à choux, biscuits, meringues).</t>
    </r>
  </si>
  <si>
    <t>Quelques expressions</t>
  </si>
  <si>
    <t>décharger</t>
  </si>
  <si>
    <t>remodeler</t>
  </si>
  <si>
    <r>
      <t>Crémer</t>
    </r>
    <r>
      <rPr>
        <sz val="9.9"/>
        <color rgb="FF434343"/>
        <rFont val="Arial"/>
        <family val="2"/>
      </rPr>
      <t> : travailler une matière grasse seule ou avec du sucre, afin de lui donner la consistance d’une crème.</t>
    </r>
  </si>
  <si>
    <t>Confectionner la brandade de morue</t>
  </si>
  <si>
    <t>dessiner</t>
  </si>
  <si>
    <t>remplacer</t>
  </si>
  <si>
    <r>
      <t>Crouter</t>
    </r>
    <r>
      <rPr>
        <sz val="9.9"/>
        <color rgb="FF434343"/>
        <rFont val="Arial"/>
        <family val="2"/>
      </rPr>
      <t> : opération permettant de sécher à l’air ou en étuve une fabrication crue ou cuite afin d’obtenir une pellicule sèche et résistante à sa surface (biscuit cuillère, macarons…).</t>
    </r>
  </si>
  <si>
    <t>désinfecter le matériel</t>
  </si>
  <si>
    <t xml:space="preserve"> Préchauffer le four sur la position vapeur</t>
  </si>
  <si>
    <t>documenter</t>
  </si>
  <si>
    <t>rénover</t>
  </si>
  <si>
    <t>désinfecter le poste de travail</t>
  </si>
  <si>
    <t>Cuire les filets à la vapeur 7 minutes environ</t>
  </si>
  <si>
    <t>écouler</t>
  </si>
  <si>
    <t>réorganiser</t>
  </si>
  <si>
    <r>
      <t>Décercler </t>
    </r>
    <r>
      <rPr>
        <sz val="9.9"/>
        <color rgb="FF434343"/>
        <rFont val="Arial"/>
        <family val="2"/>
      </rPr>
      <t>: retirer avec précaution le cercle d’un fond de tarte ou d’un entremet.</t>
    </r>
  </si>
  <si>
    <t>etager les bacs sur l'échelle de cuisson</t>
  </si>
  <si>
    <t>Ne pas trop cuire au risque de retirer les propriétés gluantes de la morue</t>
  </si>
  <si>
    <t>écrire</t>
  </si>
  <si>
    <t>réparer</t>
  </si>
  <si>
    <r>
      <t>Décoction </t>
    </r>
    <r>
      <rPr>
        <sz val="9.9"/>
        <color rgb="FF434343"/>
        <rFont val="Arial"/>
        <family val="2"/>
      </rPr>
      <t>: solution obtenue par l’action prolongée de l’eau bouillante sur une plante aromatique.</t>
    </r>
  </si>
  <si>
    <t>selectionner le matériel</t>
  </si>
  <si>
    <t>édifier</t>
  </si>
  <si>
    <t>résoudre</t>
  </si>
  <si>
    <r>
      <t>Dessécher</t>
    </r>
    <r>
      <rPr>
        <sz val="9.9"/>
        <color rgb="FF434343"/>
        <rFont val="Arial"/>
        <family val="2"/>
      </rPr>
      <t> : déshydrater, faire évaporer l’excédent d’eau se trouvant dans une préparation en la chauffant sur feu doux dans une étuve ou dans un four (ex : pâte à choux)</t>
    </r>
  </si>
  <si>
    <t>suivre les protocoles</t>
  </si>
  <si>
    <t>Effeuiller les filets de morue cuits.</t>
  </si>
  <si>
    <t>effectuer</t>
  </si>
  <si>
    <t>réviser</t>
  </si>
  <si>
    <r>
      <t>Détailler</t>
    </r>
    <r>
      <rPr>
        <sz val="9.9"/>
        <color rgb="FF434343"/>
        <rFont val="Arial"/>
        <family val="2"/>
      </rPr>
      <t> : découper des morceaux de pâte de forme bien déterminée dans une abaisse de pâte, à l’aide d’un couteau ou d’un découpoir.</t>
    </r>
  </si>
  <si>
    <t>Dans une sauteuse, faire chauffer l'huile d'olive</t>
  </si>
  <si>
    <t>élaborer</t>
  </si>
  <si>
    <t>revoir</t>
  </si>
  <si>
    <r>
      <t>Détrempe</t>
    </r>
    <r>
      <rPr>
        <sz val="9.9"/>
        <color rgb="FF434343"/>
        <rFont val="Arial"/>
        <family val="2"/>
      </rPr>
      <t> : mélange de farine, d’eau et de sel servant de base à la pâte feuilleté et à la pâte levée feuilleté.</t>
    </r>
  </si>
  <si>
    <t>ajouter la morue effeuillée et l'ail</t>
  </si>
  <si>
    <t>emplir</t>
  </si>
  <si>
    <t>sensibiliser</t>
  </si>
  <si>
    <t>eplucher-laver-désinfecter</t>
  </si>
  <si>
    <t>travailler à la spatule</t>
  </si>
  <si>
    <t>employer</t>
  </si>
  <si>
    <t>simplifier</t>
  </si>
  <si>
    <r>
      <t>Écumer </t>
    </r>
    <r>
      <rPr>
        <sz val="9.9"/>
        <color rgb="FF434343"/>
        <rFont val="Arial"/>
        <family val="2"/>
      </rPr>
      <t>: c’est éliminer les impuretés qui se forment à la surface de cuisson de sucre, confitures, gelées à l’aide d’une écumoire.</t>
    </r>
  </si>
  <si>
    <t>faire tremper</t>
  </si>
  <si>
    <t>(ou travailler directement la morue effeuillée dans la cuve du batteur).</t>
  </si>
  <si>
    <t>enregistrer</t>
  </si>
  <si>
    <t>soulever</t>
  </si>
  <si>
    <r>
      <t>Émonder</t>
    </r>
    <r>
      <rPr>
        <sz val="9.9"/>
        <color rgb="FF434343"/>
        <rFont val="Arial"/>
        <family val="2"/>
      </rPr>
      <t> : retirer les peaux, pellicules et enveloppe de certains fruits ou légumes.</t>
    </r>
  </si>
  <si>
    <t>entretenir</t>
  </si>
  <si>
    <t>standardiser</t>
  </si>
  <si>
    <r>
      <t>Émulsionner </t>
    </r>
    <r>
      <rPr>
        <sz val="9.9"/>
        <color rgb="FF434343"/>
        <rFont val="Arial"/>
        <family val="2"/>
      </rPr>
      <t>: opération consistant à provoquer la dispersion d’un liquide dans un autre liquide ou d’une matière non miscible (ex : ganache).</t>
    </r>
  </si>
  <si>
    <t>hacher finement</t>
  </si>
  <si>
    <t>Mettre la morue travaillée dans la grande cuve du batteur</t>
  </si>
  <si>
    <t>envoyer</t>
  </si>
  <si>
    <t>superviser</t>
  </si>
  <si>
    <r>
      <t>Évider</t>
    </r>
    <r>
      <rPr>
        <sz val="9.9"/>
        <color rgb="FF434343"/>
        <rFont val="Arial"/>
        <family val="2"/>
      </rPr>
      <t> : éliminer, extraire l’intérieur de certains fruits (ex : citrons, orange).</t>
    </r>
  </si>
  <si>
    <t>laver à grande eau</t>
  </si>
  <si>
    <t>Émulsionner</t>
  </si>
  <si>
    <t>ériger</t>
  </si>
  <si>
    <t>surveiller</t>
  </si>
  <si>
    <t>A la feuille en première vitesse, incorporer progressivement le lait et la crème</t>
  </si>
  <si>
    <t>établir</t>
  </si>
  <si>
    <t>tester</t>
  </si>
  <si>
    <r>
      <t>Façonner </t>
    </r>
    <r>
      <rPr>
        <sz val="9.9"/>
        <color rgb="FF434343"/>
        <rFont val="Arial"/>
        <family val="2"/>
      </rPr>
      <t>: c’est donner une forme  particulière à toute sortes de pâtes par un travail manuel ou mécanique avant cuisson.</t>
    </r>
  </si>
  <si>
    <t>trier et tremper</t>
  </si>
  <si>
    <t>étendre</t>
  </si>
  <si>
    <t>transformer</t>
  </si>
  <si>
    <r>
      <t>Festonner </t>
    </r>
    <r>
      <rPr>
        <sz val="9.9"/>
        <color rgb="FF434343"/>
        <rFont val="Arial"/>
        <family val="2"/>
      </rPr>
      <t>: constituer des bordures décoratives ou des formes arrondies sur des pâtisseries (ex : pithiviers, tartelette…).</t>
    </r>
  </si>
  <si>
    <t>vérifier les DLC</t>
  </si>
  <si>
    <t>Éventuellement, mettre au point la consistance en ajoutant du lait, de l'huile d'oli­ve ou de la crème</t>
  </si>
  <si>
    <t>examiner</t>
  </si>
  <si>
    <t>trier</t>
  </si>
  <si>
    <r>
      <t>Fleurer </t>
    </r>
    <r>
      <rPr>
        <sz val="9.9"/>
        <color rgb="FF434343"/>
        <rFont val="Arial"/>
        <family val="2"/>
      </rPr>
      <t>: saupoudrer de farine un tour, une plaque ou un moule afin d’empêcher certaines préparations de coller.</t>
    </r>
  </si>
  <si>
    <t>exécuter</t>
  </si>
  <si>
    <t>utiliser</t>
  </si>
  <si>
    <r>
      <t>Foncer </t>
    </r>
    <r>
      <rPr>
        <sz val="9.9"/>
        <color rgb="FF434343"/>
        <rFont val="Arial"/>
        <family val="2"/>
      </rPr>
      <t>: tapisser l’intérieur d’un moule ou d’un cercle avec de la pâte, pour qu’elle épouse parfaitement sa forme.</t>
    </r>
  </si>
  <si>
    <t>ciseler finement</t>
  </si>
  <si>
    <t>On doit obtenir une pâte homogène et compacte</t>
  </si>
  <si>
    <t>exploiter</t>
  </si>
  <si>
    <t>vaporiser</t>
  </si>
  <si>
    <r>
      <t>Fond </t>
    </r>
    <r>
      <rPr>
        <sz val="9.9"/>
        <color rgb="FF434343"/>
        <rFont val="Arial"/>
        <family val="2"/>
      </rPr>
      <t>: pâtisseries utilisée comme base de fabrication et constituant généralement la couche inférieure des gâteaux.</t>
    </r>
  </si>
  <si>
    <t>couper en 2</t>
  </si>
  <si>
    <t>Poivrer et muscader</t>
  </si>
  <si>
    <t>extraire</t>
  </si>
  <si>
    <t>vérifier</t>
  </si>
  <si>
    <r>
      <t>Foisonnement</t>
    </r>
    <r>
      <rPr>
        <sz val="9.9"/>
        <color rgb="FF434343"/>
        <rFont val="Arial"/>
        <family val="2"/>
      </rPr>
      <t>: phénomène résultant d’une augmentation de volume d’une fabrication par incorporation de gaz.</t>
    </r>
  </si>
  <si>
    <t xml:space="preserve"> Finir de lier la brandade en ajoutant la purée.</t>
  </si>
  <si>
    <t>faire</t>
  </si>
  <si>
    <r>
      <t>Fraser </t>
    </r>
    <r>
      <rPr>
        <sz val="9.9"/>
        <color rgb="FF434343"/>
        <rFont val="Arial"/>
        <family val="2"/>
      </rPr>
      <t>: écraser les ingrédients d’une pâte pour les agglomérer soit sur le marbre avec la paume de la main en la poussant devant soi, soit au batteur en écrasant avec la paume de sa main sur les parois.</t>
    </r>
  </si>
  <si>
    <t xml:space="preserve"> Travailler</t>
  </si>
  <si>
    <t>Crouter</t>
  </si>
  <si>
    <t>adjoindre de la creme</t>
  </si>
  <si>
    <t xml:space="preserve"> Rectifier la consistance</t>
  </si>
  <si>
    <r>
      <t>Garnir </t>
    </r>
    <r>
      <rPr>
        <sz val="9.9"/>
        <color rgb="FF434343"/>
        <rFont val="Arial"/>
        <family val="2"/>
      </rPr>
      <t>: remplir avec une préparation de crème ou autres un fond de gâteau, un moule, une poche.</t>
    </r>
  </si>
  <si>
    <t>ajouter dans l'ordre les autres éléments</t>
  </si>
  <si>
    <r>
      <t>Glacer </t>
    </r>
    <r>
      <rPr>
        <sz val="9.9"/>
        <color rgb="FF434343"/>
        <rFont val="Arial"/>
        <family val="2"/>
      </rPr>
      <t>:</t>
    </r>
  </si>
  <si>
    <t>arroser de beurre noisette</t>
  </si>
  <si>
    <t>Décanter la préparation</t>
  </si>
  <si>
    <t>– action de recouvrir partiellement ou entièrement la surface d’une pâtisserie avec un glaçage (ex : fondant)</t>
  </si>
  <si>
    <t xml:space="preserve">arroser de liqueur </t>
  </si>
  <si>
    <t>Dans les 8 bacs GN 1/1 beurrés, répartir la brandade Bénédictine</t>
  </si>
  <si>
    <t>– rendre brillant la surface d’une pâtisserie avec du sirop avant le passage au four ou saupoudrer une pièce de sucre glace et la passer au four, le temps de caraméliser le sucre.</t>
  </si>
  <si>
    <t>beurrer grassement</t>
  </si>
  <si>
    <r>
      <t>Grainage </t>
    </r>
    <r>
      <rPr>
        <sz val="9.9"/>
        <color rgb="FF434343"/>
        <rFont val="Arial"/>
        <family val="2"/>
      </rPr>
      <t>: phénomène résultant de la déstabilisation d’une mousse alimentaire (ex : blancs montés) ou d’une émulsion mousseuse (ex : crème fouettée) à la suite d’un battage prolongé.</t>
    </r>
  </si>
  <si>
    <t>blanchir-rafraichir-couper</t>
  </si>
  <si>
    <t xml:space="preserve">Égaliser la surface </t>
  </si>
  <si>
    <t>Lexique en français de la boucherie</t>
  </si>
  <si>
    <r>
      <t>Graisser </t>
    </r>
    <r>
      <rPr>
        <sz val="9.9"/>
        <color rgb="FF434343"/>
        <rFont val="Arial"/>
        <family val="2"/>
      </rPr>
      <t>: enduire d’une couche de matière grasse à l’aide d’un pinceau ou d’une bombe à graisse les parois d’un moule ou une plaque.</t>
    </r>
  </si>
  <si>
    <t>crémer-réduire</t>
  </si>
  <si>
    <t>Saupoudrer d'emmenthal râpé</t>
  </si>
  <si>
    <t>Le dictionnaire du boucher</t>
  </si>
  <si>
    <t>passer la sauce</t>
  </si>
  <si>
    <t>Parsemer de parcelles de beurre</t>
  </si>
  <si>
    <t>Verbes d'action Lien &gt;</t>
  </si>
  <si>
    <t>https://www.unamur.be/services/sevrexe/prodoc/documents-mission-accompagnement-prodoc-AL/verbes-actions</t>
  </si>
  <si>
    <r>
      <t>Imbiber </t>
    </r>
    <r>
      <rPr>
        <sz val="9.9"/>
        <color rgb="FF434343"/>
        <rFont val="Arial"/>
        <family val="2"/>
      </rPr>
      <t>: c’est faire pénétrer un liquide (sirop, alcool, liqueur etc…) dans une préparation dans le but de la rendre moins sèche ou dans le but de la parfumer.</t>
    </r>
  </si>
  <si>
    <t>reviser l'assaisonnement</t>
  </si>
  <si>
    <t>Étager les bacs sur l'échelle de cuisson</t>
  </si>
  <si>
    <r>
      <t>Infuser </t>
    </r>
    <r>
      <rPr>
        <sz val="9.9"/>
        <color rgb="FF434343"/>
        <rFont val="Arial"/>
        <family val="2"/>
      </rPr>
      <t>: opération consistant à placer une substance aromatique dans un liquide chauffé au préalable, pendant un temps déterminé et à couvert pour capter son arôme.</t>
    </r>
  </si>
  <si>
    <t>saler en cours de cuisson</t>
  </si>
  <si>
    <t>saupoudrer légèrement</t>
  </si>
  <si>
    <r>
      <t>Lisser </t>
    </r>
    <r>
      <rPr>
        <sz val="9.9"/>
        <color rgb="FF434343"/>
        <rFont val="Arial"/>
        <family val="2"/>
      </rPr>
      <t>: mélanger une préparation pour la rendre homogène.</t>
    </r>
  </si>
  <si>
    <t>vérifier la consistance</t>
  </si>
  <si>
    <t xml:space="preserve"> Passer au four en chaleur sèche à + 170 °C</t>
  </si>
  <si>
    <r>
      <t>Lustrer </t>
    </r>
    <r>
      <rPr>
        <sz val="9.9"/>
        <color rgb="FF434343"/>
        <rFont val="Arial"/>
        <family val="2"/>
      </rPr>
      <t>: recouvrir de nappage de gelée ou de beurre fondu, une préparation afin de lui donner un aspect brillant.</t>
    </r>
  </si>
  <si>
    <t xml:space="preserve"> et gratiner légèrement la surface</t>
  </si>
  <si>
    <t>Respecter la procédure de fin de cuisson</t>
  </si>
  <si>
    <r>
      <t>Macérer </t>
    </r>
    <r>
      <rPr>
        <sz val="9.9"/>
        <color rgb="FF434343"/>
        <rFont val="Arial"/>
        <family val="2"/>
      </rPr>
      <t>: opération consistant à faire tremper un corps dans un liquide froid pour en extraire les parties solubles ou un produit alimentaire pour le parfumer ou le conserver.</t>
    </r>
  </si>
  <si>
    <t>déglacer au vin blanc</t>
  </si>
  <si>
    <t>Stocker en armoire chaude et maintenir à + 63 °C, en attente de consommation.</t>
  </si>
  <si>
    <r>
      <t>Marbrer </t>
    </r>
    <r>
      <rPr>
        <sz val="9.9"/>
        <color rgb="FF434343"/>
        <rFont val="Arial"/>
        <family val="2"/>
      </rPr>
      <t>: réaliser divers dessins sur des gâteaux glacés (au fondant, au nappage etc …) pour améliorer leur présentation.</t>
    </r>
  </si>
  <si>
    <t>dégraisser en partie</t>
  </si>
  <si>
    <r>
      <t>Masquer </t>
    </r>
    <r>
      <rPr>
        <sz val="9.9"/>
        <color rgb="FF434343"/>
        <rFont val="Arial"/>
        <family val="2"/>
      </rPr>
      <t>: recouvrir un entremets ou un fond de plat d’une légère couche de crème, de sauce ou de gelée.</t>
    </r>
  </si>
  <si>
    <t>égoutter et débarrasser</t>
  </si>
  <si>
    <r>
      <t>Monter </t>
    </r>
    <r>
      <rPr>
        <sz val="9.9"/>
        <color rgb="FF434343"/>
        <rFont val="Arial"/>
        <family val="2"/>
      </rPr>
      <t>:</t>
    </r>
  </si>
  <si>
    <t>étuver au beurre</t>
  </si>
  <si>
    <t>Dresser et servir</t>
  </si>
  <si>
    <t>–  battre au fouet une substance ou un appareil pour le rendre plus léger et en augmenter le volume (ex : blanc en neige).</t>
  </si>
  <si>
    <t>faire sauter vivement</t>
  </si>
  <si>
    <t>Détailler chaque bac GN en 12 portions</t>
  </si>
  <si>
    <t>– assembler les différentes parties d’une pâtisserie pour en faire un gâteau plus ou moins important (monter un entremet, pièce montée).</t>
  </si>
  <si>
    <t>faire suer</t>
  </si>
  <si>
    <t>Servir une portion sur chaque assiette et garnir de toasts (facultatif)</t>
  </si>
  <si>
    <r>
      <t>Mouler </t>
    </r>
    <r>
      <rPr>
        <sz val="9.9"/>
        <color rgb="FF434343"/>
        <rFont val="Arial"/>
        <family val="2"/>
      </rPr>
      <t>: verser une substance ou une préparation liquide ou semi-liquide dans un moule pour en obtenir une reproduction de sa forme après solidification.</t>
    </r>
  </si>
  <si>
    <t>incorporer dans la sauce</t>
  </si>
  <si>
    <t>lier la cuisson</t>
  </si>
  <si>
    <r>
      <t>Napper </t>
    </r>
    <r>
      <rPr>
        <sz val="9.9"/>
        <color rgb="FF434343"/>
        <rFont val="Arial"/>
        <family val="2"/>
      </rPr>
      <t>: verser sur un met chaud ou froid une sauce, une gelée, ou une crème pour le recouvrir complètement.</t>
    </r>
  </si>
  <si>
    <t>lustrer à l'huie</t>
  </si>
  <si>
    <t xml:space="preserve">❽ </t>
  </si>
  <si>
    <t>Commentaires</t>
  </si>
  <si>
    <t>Ⓐ</t>
  </si>
  <si>
    <t xml:space="preserve"> La brandade de morue n'est constituée que de poisson</t>
  </si>
  <si>
    <r>
      <t>Pasteuriser </t>
    </r>
    <r>
      <rPr>
        <sz val="9.9"/>
        <color rgb="FF434343"/>
        <rFont val="Arial"/>
        <family val="2"/>
      </rPr>
      <t>: action de soumettre une préparation à un traitement thermique (Température inférieure à 100°C), pendant un temps défini, afin de détruire d’éventuels germes pathogènes et de prolonger leur conservations.</t>
    </r>
  </si>
  <si>
    <t>mouiller au vin blanc</t>
  </si>
  <si>
    <r>
      <t>Passer </t>
    </r>
    <r>
      <rPr>
        <sz val="9.9"/>
        <color rgb="FF434343"/>
        <rFont val="Arial"/>
        <family val="2"/>
      </rPr>
      <t>: faire traverser un liquide dans un ustensile percé de trous  pour en retenir en général les impuretés (ex : chinois,  passoire, tamis).</t>
    </r>
  </si>
  <si>
    <t>napper de sauce</t>
  </si>
  <si>
    <t>Ⓑ</t>
  </si>
  <si>
    <t>C'est à tort que l'on appelle brandade celle additionnée de purée de pomme de terre</t>
  </si>
  <si>
    <r>
      <t>Pâton </t>
    </r>
    <r>
      <rPr>
        <sz val="9.9"/>
        <color rgb="FF434343"/>
        <rFont val="Arial"/>
        <family val="2"/>
      </rPr>
      <t>: nom donné à un morceau de pâte pesé et prêt à être façonné.</t>
    </r>
  </si>
  <si>
    <t>porter à ébullition</t>
  </si>
  <si>
    <r>
      <t>Piquer </t>
    </r>
    <r>
      <rPr>
        <sz val="9.9"/>
        <color rgb="FF434343"/>
        <rFont val="Arial"/>
        <family val="2"/>
      </rPr>
      <t>: percer de nombreux petits trous la surface d’une abaisse de pâte à l’aide d’une fourchette ou d’un pique vite, dans le but d’empêcher la formation de boursouflures durant la cuisson.</t>
    </r>
  </si>
  <si>
    <t>rafraichir et égoutter</t>
  </si>
  <si>
    <t>Ⓒ</t>
  </si>
  <si>
    <t xml:space="preserve"> La brandade de morue peut être accompagnée </t>
  </si>
  <si>
    <r>
      <t>Pincer </t>
    </r>
    <r>
      <rPr>
        <sz val="9.9"/>
        <color rgb="FF434343"/>
        <rFont val="Arial"/>
        <family val="2"/>
      </rPr>
      <t>: faire un décor sur le pourtour d’une tarte à l’aide d’une pince spéciale.</t>
    </r>
  </si>
  <si>
    <t>réduire le vin</t>
  </si>
  <si>
    <t>de pommes de terre à l'anglaise</t>
  </si>
  <si>
    <r>
      <t>Pocher </t>
    </r>
    <r>
      <rPr>
        <sz val="9.9"/>
        <color rgb="FF434343"/>
        <rFont val="Arial"/>
        <family val="2"/>
      </rPr>
      <t>: opération qui consiste à cuire une préparation ou des aliments dans un liquide (eau, sirop, etc…) à une température basse, généralement comprise entre 70° et 85°C.</t>
    </r>
  </si>
  <si>
    <t>sauter au beurre et à l'huile</t>
  </si>
  <si>
    <t>en robe des champs</t>
  </si>
  <si>
    <r>
      <t>Pointage </t>
    </r>
    <r>
      <rPr>
        <sz val="9.9"/>
        <color rgb="FF434343"/>
        <rFont val="Arial"/>
        <family val="2"/>
      </rPr>
      <t>: technique survenant après le pétrissage d’une pâte levée, fermentée, permettant à la première fermentation de se réaliser et de développer des arômes caractéristiques, mais aussi de renforcer le corps de la pâte avant son façonnage.</t>
    </r>
  </si>
  <si>
    <t>ou de pommes purée à l'huile d'olive</t>
  </si>
  <si>
    <r>
      <t>Punch </t>
    </r>
    <r>
      <rPr>
        <sz val="9.9"/>
        <color rgb="FF434343"/>
        <rFont val="Arial"/>
        <family val="2"/>
      </rPr>
      <t>: mélange de sirop de sucre et d’un autre ingrédient (alcool, café, jus ou purée de fruits, vanille etc…).</t>
    </r>
  </si>
  <si>
    <t>et de croûtons frits</t>
  </si>
  <si>
    <r>
      <t>Puncher (synonyme d’imbiber)</t>
    </r>
    <r>
      <rPr>
        <sz val="9.9"/>
        <color rgb="FF434343"/>
        <rFont val="Arial"/>
        <family val="2"/>
      </rPr>
      <t>: rayer avec la pointe de la lame d’un couteau d’office, inciser de raies parallèles la surface de certains gâteaux préalablement passée à la dorure afin de parfaire la présentation.</t>
    </r>
  </si>
  <si>
    <t>cuire à couvert</t>
  </si>
  <si>
    <t>cuire à feu doux</t>
  </si>
  <si>
    <r>
      <t>Retomber </t>
    </r>
    <r>
      <rPr>
        <sz val="9.9"/>
        <color rgb="FF434343"/>
        <rFont val="Arial"/>
        <family val="2"/>
      </rPr>
      <t>: se dit d’une pâte, d’un appareil dont le volume diminue après avoir augmenté pendant le montage ou la cuisson.</t>
    </r>
  </si>
  <si>
    <t>cuire a feu vif</t>
  </si>
  <si>
    <t>Cette Méthode de fabrication est citée à titre d'exemple</t>
  </si>
  <si>
    <r>
      <t>Rognures </t>
    </r>
    <r>
      <rPr>
        <sz val="9.9"/>
        <color rgb="FF434343"/>
        <rFont val="Arial"/>
        <family val="2"/>
      </rPr>
      <t>: chutes de pâtisseries provenant de découpes de pâtes, d’entremets.</t>
    </r>
  </si>
  <si>
    <t>cuire à four moyen</t>
  </si>
  <si>
    <r>
      <t>Rompre </t>
    </r>
    <r>
      <rPr>
        <sz val="9.9"/>
        <color rgb="FF434343"/>
        <rFont val="Arial"/>
        <family val="2"/>
      </rPr>
      <t>: actions manuelles consistant après un certain temps de pointage, a rabattre une pâte levée, fermentée, pour en chasser les gaz produits, avant le façonnage.</t>
    </r>
  </si>
  <si>
    <t>cuire à la vapeur</t>
  </si>
  <si>
    <t>Je vous conseille de faire l'acquisition de l'excellent ouvrage de Michel Grossmann et Alain Le Franc</t>
  </si>
  <si>
    <r>
      <t>Ruban </t>
    </r>
    <r>
      <rPr>
        <sz val="9.9"/>
        <color rgb="FF434343"/>
        <rFont val="Arial"/>
        <family val="2"/>
      </rPr>
      <t>: préparation qui, après avoir été travaillé au fouet ou à la spatule, se glisse comme un ruban lorsqu’on la fait retomber de hauteur (ex : génoise).</t>
    </r>
  </si>
  <si>
    <t>cuire à l'eau salée</t>
  </si>
  <si>
    <t>cuire légèrement croquant</t>
  </si>
  <si>
    <r>
      <t>Sabler </t>
    </r>
    <r>
      <rPr>
        <sz val="9.9"/>
        <color rgb="FF434343"/>
        <rFont val="Arial"/>
        <family val="2"/>
      </rPr>
      <t>: opération qui consiste à brasser de la farine et de la matière grasse jusqu’à l’obtention d’un mélange rappelant la texture du sable.</t>
    </r>
  </si>
  <si>
    <t>cuire sans coloration</t>
  </si>
  <si>
    <t>LA CUISINE DE COLLECTIVITÉ</t>
  </si>
  <si>
    <t>enfourner et cuire</t>
  </si>
  <si>
    <t>Cuisine et Pâtisserie</t>
  </si>
  <si>
    <r>
      <t>Tabler </t>
    </r>
    <r>
      <rPr>
        <sz val="9.9"/>
        <color rgb="FF434343"/>
        <rFont val="Arial"/>
        <family val="2"/>
      </rPr>
      <t>: technique de pré-cristallisation du chocolat de couverture sur un marbre.</t>
    </r>
  </si>
  <si>
    <t>finir de cuire</t>
  </si>
  <si>
    <t>300 Fiches Techniques</t>
  </si>
  <si>
    <t>griller et finir au four</t>
  </si>
  <si>
    <t>Éditions BPI 2006</t>
  </si>
  <si>
    <r>
      <t>Tourer </t>
    </r>
    <r>
      <rPr>
        <sz val="9.9"/>
        <color rgb="FF434343"/>
        <rFont val="Arial"/>
        <family val="2"/>
      </rPr>
      <t>: action de plier  en trois ou en quatre un pâton de pâte levée, feuilletée, après l’avoir allongée.</t>
    </r>
  </si>
  <si>
    <t>laisser cuire</t>
  </si>
  <si>
    <r>
      <t>Tremper </t>
    </r>
    <r>
      <rPr>
        <sz val="9.9"/>
        <color rgb="FF434343"/>
        <rFont val="Arial"/>
        <family val="2"/>
      </rPr>
      <t>:</t>
    </r>
  </si>
  <si>
    <t>passer au four très chaud</t>
  </si>
  <si>
    <t>–  imbiber une pièce de pâtisseries avec du sirop</t>
  </si>
  <si>
    <t>piquer la sonde à cœur</t>
  </si>
  <si>
    <t>–  enrober des bonbons, des intérieurs, des fruits dans du chocolat de couverture ou du fondant.</t>
  </si>
  <si>
    <t>préchauffer le four</t>
  </si>
  <si>
    <r>
      <t>Vanner </t>
    </r>
    <r>
      <rPr>
        <sz val="9.9"/>
        <color rgb="FF434343"/>
        <rFont val="Arial"/>
        <family val="2"/>
      </rPr>
      <t>: remuer une sauce ou une crème pendant son refroidissement pour la rendre homogène, limité son dessèchement en surface et accélérer sa descente en température.</t>
    </r>
  </si>
  <si>
    <t>disperser au fouet</t>
  </si>
  <si>
    <r>
      <t>Zeste </t>
    </r>
    <r>
      <rPr>
        <sz val="9.9"/>
        <color rgb="FF434343"/>
        <rFont val="Arial"/>
        <family val="2"/>
      </rPr>
      <t>: peau découpée dans l’écorce des agrumes.</t>
    </r>
  </si>
  <si>
    <t>dresser à la poche</t>
  </si>
  <si>
    <r>
      <t>Zester </t>
    </r>
    <r>
      <rPr>
        <sz val="9.9"/>
        <color rgb="FF434343"/>
        <rFont val="Arial"/>
        <family val="2"/>
      </rPr>
      <t>: retirer la partie extérieure de l’écorce d’agrumes (citrons, oranges, pamplemousse….) à l’aide d’un zesteur ou d’une râpe.</t>
    </r>
  </si>
  <si>
    <t>dresser sur assiette</t>
  </si>
  <si>
    <t>mélanger et porter à ébullition</t>
  </si>
  <si>
    <t>mixer et passer au chinois</t>
  </si>
  <si>
    <t>https://www.passionpatisserie.fr/lexique</t>
  </si>
  <si>
    <t>rectifier l'assaisonnement</t>
  </si>
  <si>
    <t>rendre onctueux l'appareil</t>
  </si>
  <si>
    <t>http://devenir.patissier.free.fr/cours-CAP-vocabulaire-professionnel-eleve.pdf</t>
  </si>
  <si>
    <t>répartir le fond de cuisson</t>
  </si>
  <si>
    <t>http://technologiepatisserie.blogspot.com/p/le-vocabulaire-professionnel-en.html</t>
  </si>
  <si>
    <t>débarrasser dans un récipient</t>
  </si>
  <si>
    <t>https://devenirpatissier.fr/vocabulaire-professionnel/</t>
  </si>
  <si>
    <t>filmer et stocker en chambre froide</t>
  </si>
  <si>
    <t>refroidir en cellule</t>
  </si>
  <si>
    <t>https://www.encoreungateau.com/pourquoi-un-blog-de-patisserie/vocabulaire-du-patissier/</t>
  </si>
  <si>
    <t>réserver au frais</t>
  </si>
  <si>
    <t>réserver au froid</t>
  </si>
  <si>
    <t>reserver dans des bacs</t>
  </si>
  <si>
    <t>stocker en chambre froide</t>
  </si>
  <si>
    <t>maintenir à température + 63°C</t>
  </si>
  <si>
    <t>maintenir au bain marie + 65°C</t>
  </si>
  <si>
    <t>maintenir au froid + 3°C maxi</t>
  </si>
  <si>
    <t>servir tiède</t>
  </si>
  <si>
    <r>
      <t xml:space="preserve">COMMENT CHOISIR SA POLICE DE SYMBOLES  </t>
    </r>
    <r>
      <rPr>
        <b/>
        <sz val="12"/>
        <rFont val="Verdana"/>
        <family val="2"/>
      </rPr>
      <t>UPRM 1991. Servez vous du pinceau pour reproduire les symboles que vous souhaitez utiliser.Attention saisissez la bonne lettre ou le bon chiffre pour la reproduction</t>
    </r>
  </si>
  <si>
    <t>Saisir lettre ou nombre</t>
  </si>
  <si>
    <t>Correspondance</t>
  </si>
  <si>
    <t>Police Wingdins</t>
  </si>
  <si>
    <t xml:space="preserve">Police Wingdins 2 </t>
  </si>
  <si>
    <t>=</t>
  </si>
  <si>
    <t>Copiez / collez le symbole sur votre document ou faites un imprim'écran</t>
  </si>
  <si>
    <t>Aa</t>
  </si>
  <si>
    <t>PREMIERE RANGÉE DU CLAVIER</t>
  </si>
  <si>
    <t>Majuscules</t>
  </si>
  <si>
    <t>correspondance</t>
  </si>
  <si>
    <t>Minuscules</t>
  </si>
  <si>
    <t>Chiffres</t>
  </si>
  <si>
    <t>nombres</t>
  </si>
  <si>
    <t>a</t>
  </si>
  <si>
    <t>Raccourcis</t>
  </si>
  <si>
    <t>Alt + 0169</t>
  </si>
  <si>
    <t>ALT + 0171</t>
  </si>
  <si>
    <t>ALT + 0172</t>
  </si>
  <si>
    <t>ALT + 0174</t>
  </si>
  <si>
    <t>ALT + 0177</t>
  </si>
  <si>
    <t>ALT + 0179</t>
  </si>
  <si>
    <t>ALT + 0182</t>
  </si>
  <si>
    <t>ALT + 0183</t>
  </si>
  <si>
    <t>ALT + 0185</t>
  </si>
  <si>
    <t>ALT + 0187</t>
  </si>
  <si>
    <t>ALT + 0188</t>
  </si>
  <si>
    <t>ALT + 0189</t>
  </si>
  <si>
    <t>Arial Narrow</t>
  </si>
  <si>
    <t>°</t>
  </si>
  <si>
    <t>+</t>
  </si>
  <si>
    <t>b</t>
  </si>
  <si>
    <t>é</t>
  </si>
  <si>
    <t>~</t>
  </si>
  <si>
    <t xml:space="preserve">' </t>
  </si>
  <si>
    <t>{</t>
  </si>
  <si>
    <t>(</t>
  </si>
  <si>
    <t>[</t>
  </si>
  <si>
    <t>-</t>
  </si>
  <si>
    <t>|</t>
  </si>
  <si>
    <t>è</t>
  </si>
  <si>
    <t>`</t>
  </si>
  <si>
    <t>_</t>
  </si>
  <si>
    <t>\</t>
  </si>
  <si>
    <t>ç</t>
  </si>
  <si>
    <t>^</t>
  </si>
  <si>
    <t>à</t>
  </si>
  <si>
    <t>)</t>
  </si>
  <si>
    <t>]</t>
  </si>
  <si>
    <t>}</t>
  </si>
  <si>
    <t>c</t>
  </si>
  <si>
    <t>©</t>
  </si>
  <si>
    <t>«</t>
  </si>
  <si>
    <t>¬</t>
  </si>
  <si>
    <t>®</t>
  </si>
  <si>
    <t>¶</t>
  </si>
  <si>
    <t>·</t>
  </si>
  <si>
    <t>¹</t>
  </si>
  <si>
    <t>d</t>
  </si>
  <si>
    <t>Webdings</t>
  </si>
  <si>
    <t>e</t>
  </si>
  <si>
    <t>f</t>
  </si>
  <si>
    <t>Windgins</t>
  </si>
  <si>
    <t>Windgings</t>
  </si>
  <si>
    <t>h</t>
  </si>
  <si>
    <t>i</t>
  </si>
  <si>
    <t>Windings 2</t>
  </si>
  <si>
    <t>j</t>
  </si>
  <si>
    <t>Windgings 2</t>
  </si>
  <si>
    <t>k</t>
  </si>
  <si>
    <t>Windgings 3</t>
  </si>
  <si>
    <t>l</t>
  </si>
  <si>
    <t>m</t>
  </si>
  <si>
    <t>ABSENT DU CLAVIER</t>
  </si>
  <si>
    <t>n</t>
  </si>
  <si>
    <t>Alt + 0190</t>
  </si>
  <si>
    <t>Alt + 0191</t>
  </si>
  <si>
    <t>Alt + 0192</t>
  </si>
  <si>
    <t>Alt + 0194</t>
  </si>
  <si>
    <t>Alt + 0195</t>
  </si>
  <si>
    <t>Alt + 0196</t>
  </si>
  <si>
    <t>Alt + 0197</t>
  </si>
  <si>
    <t>Alt + 0198</t>
  </si>
  <si>
    <t>Alt + 0199</t>
  </si>
  <si>
    <t>Alt + 0200</t>
  </si>
  <si>
    <t>Alt + 0201</t>
  </si>
  <si>
    <t>Alt + 0202</t>
  </si>
  <si>
    <t>O</t>
  </si>
  <si>
    <t>o</t>
  </si>
  <si>
    <t>¿</t>
  </si>
  <si>
    <t>À</t>
  </si>
  <si>
    <t>Â</t>
  </si>
  <si>
    <t>Ã</t>
  </si>
  <si>
    <t>Ä</t>
  </si>
  <si>
    <t>Å</t>
  </si>
  <si>
    <t>Æ</t>
  </si>
  <si>
    <t>Ç</t>
  </si>
  <si>
    <t>È</t>
  </si>
  <si>
    <t>É</t>
  </si>
  <si>
    <t>Ê</t>
  </si>
  <si>
    <t>DEUXIÈME RANGÉE  DU CLAVIER</t>
  </si>
  <si>
    <t>Y</t>
  </si>
  <si>
    <t>¨</t>
  </si>
  <si>
    <t>£</t>
  </si>
  <si>
    <t>r</t>
  </si>
  <si>
    <t>z</t>
  </si>
  <si>
    <t>y</t>
  </si>
  <si>
    <t>¤</t>
  </si>
  <si>
    <t>s</t>
  </si>
  <si>
    <t>v</t>
  </si>
  <si>
    <t>W</t>
  </si>
  <si>
    <t>w</t>
  </si>
  <si>
    <t>x</t>
  </si>
  <si>
    <t>;</t>
  </si>
  <si>
    <t>Alt + 0203</t>
  </si>
  <si>
    <t>Alt + 0204</t>
  </si>
  <si>
    <t>Alt + 0205</t>
  </si>
  <si>
    <t>Alt + 0206</t>
  </si>
  <si>
    <t>Alt + 0207</t>
  </si>
  <si>
    <t>Alt + 0209</t>
  </si>
  <si>
    <t>Alt + 0212</t>
  </si>
  <si>
    <t>Alt + 0214</t>
  </si>
  <si>
    <t>Alt + 0215</t>
  </si>
  <si>
    <t>Alt + 0216</t>
  </si>
  <si>
    <t>Alt + 0217</t>
  </si>
  <si>
    <t>Alt + 0219</t>
  </si>
  <si>
    <t>:</t>
  </si>
  <si>
    <t>Ë</t>
  </si>
  <si>
    <t>Ì</t>
  </si>
  <si>
    <t>Í</t>
  </si>
  <si>
    <t>Î</t>
  </si>
  <si>
    <t>Ï</t>
  </si>
  <si>
    <t>Ñ</t>
  </si>
  <si>
    <t>Ô</t>
  </si>
  <si>
    <t>Ö</t>
  </si>
  <si>
    <t>×</t>
  </si>
  <si>
    <t>Ø</t>
  </si>
  <si>
    <t>Ù</t>
  </si>
  <si>
    <t>Û</t>
  </si>
  <si>
    <t>ù</t>
  </si>
  <si>
    <t>&gt;</t>
  </si>
  <si>
    <t>&lt;</t>
  </si>
  <si>
    <t xml:space="preserve">TROISIÈME RANGÉE </t>
  </si>
  <si>
    <t>µ</t>
  </si>
  <si>
    <t>*</t>
  </si>
  <si>
    <t>§</t>
  </si>
  <si>
    <t>Police Wending 3</t>
  </si>
  <si>
    <t>Police Webdings</t>
  </si>
  <si>
    <t>Alt + 0220</t>
  </si>
  <si>
    <t>Alt + 0223</t>
  </si>
  <si>
    <t>Alt + 0230</t>
  </si>
  <si>
    <t>Alt + 0237</t>
  </si>
  <si>
    <t>Alt + 0247</t>
  </si>
  <si>
    <t>Alt + 0140</t>
  </si>
  <si>
    <t>Alt + 0156</t>
  </si>
  <si>
    <t>Alt + 11</t>
  </si>
  <si>
    <t>Alt + 12</t>
  </si>
  <si>
    <t>Alt + 13</t>
  </si>
  <si>
    <t>Alt + 14</t>
  </si>
  <si>
    <t>Alt + 6</t>
  </si>
  <si>
    <t>Ü</t>
  </si>
  <si>
    <t>ß</t>
  </si>
  <si>
    <t>æ</t>
  </si>
  <si>
    <t>í</t>
  </si>
  <si>
    <t>÷</t>
  </si>
  <si>
    <t>Œ</t>
  </si>
  <si>
    <t>œ</t>
  </si>
  <si>
    <t>♂</t>
  </si>
  <si>
    <t>♀</t>
  </si>
  <si>
    <t>♪</t>
  </si>
  <si>
    <t>♫</t>
  </si>
  <si>
    <t>♠</t>
  </si>
  <si>
    <t xml:space="preserve">QUATRIÈME RANGÉE </t>
  </si>
  <si>
    <t>Pour la couleur de numérotation cliquez sur Couleur de police et choisissez la couleur qui vous convient</t>
  </si>
  <si>
    <t xml:space="preserve">Polices de caractèes utilisées : ARIAL et CALIBRI en fonction de la largeur de colonne </t>
  </si>
  <si>
    <t>arial</t>
  </si>
  <si>
    <t>calibri</t>
  </si>
  <si>
    <t>Copiez / Collez les N° dans vos fiches</t>
  </si>
  <si>
    <t>⑳</t>
  </si>
  <si>
    <t>Police ZDingbats</t>
  </si>
  <si>
    <t>Police Marlett</t>
  </si>
  <si>
    <t>Pour reproduire la police de caractère vous pouvez utiliser le pinceau</t>
  </si>
  <si>
    <t>Police MT Extra</t>
  </si>
  <si>
    <t>Police Symbol</t>
  </si>
  <si>
    <t>Copiez/Collez des émoticones dans vos documents</t>
  </si>
  <si>
    <t>Insérer des émojis dans Excel</t>
  </si>
  <si>
    <t>Lien&gt;</t>
  </si>
  <si>
    <t>https://www.excel-exercice.com/ajouter-des-emojis-emoticones-dans-vos-formules-feuilles-graphiques/</t>
  </si>
  <si>
    <t>https://emojis.wiki/fr/</t>
  </si>
  <si>
    <t>https://fr.emojiguide.com/nourriture-boissons/</t>
  </si>
  <si>
    <t>https://www.facebook.com/GetEmoji/</t>
  </si>
  <si>
    <t>https://emojiterra.com/fr/liste-fr/</t>
  </si>
  <si>
    <t>https://www.emojiall.com/fr/all-emojis</t>
  </si>
  <si>
    <t>https://emojiguide.org/fr/</t>
  </si>
  <si>
    <t>http://www.get-emoji.com/</t>
  </si>
  <si>
    <t>https://wprock.fr/t/emoji/</t>
  </si>
  <si>
    <t>https://www.caracteres-speciaux.org/</t>
  </si>
  <si>
    <t>https://emojipedia.org/</t>
  </si>
  <si>
    <t>https://emojipedia.org/food-drink/</t>
  </si>
  <si>
    <t>Police &gt; Segoe UI Emoji</t>
  </si>
  <si>
    <t>🍏 🍎 🍐 🍊 🍋 🍌 🍉 🍇 🍓 🫐 🍈 🍒 🍑 🥭 🍍 🥥 🥝 🍅 🍆 🥑 🥦 🥬 🥒 🌶 🫑 🌽 🥕 🫒 🧄 🧅 🥔 🍠 🥐 🥯 🍞 🥖 🥨 🧀 🥚 🍳 🧈 🥞 🧇 🥓 🥩 🍗 🍖 🦴 🌭 🍔 🍟 🍕 🫓 🥪 🥙 🧆 🌮 🌯 🫔 🥗 🥘 🫕 🥫 🍝 🍜 🍲 🍛 🍣 🍱 🥟 🦪 🍤 🍙 🍚 🍘 🍥 🥠 🥮 🍢 🍡 🍧 🍨 🍦 🥧 🧁 🍰 🎂 🍮 🍭 🍬 🍫 🍿 🍩 🍪 🌰 🥜 🍯 🥛 🍼 🫖 ☕️ 🍵 🧃 🥤 🧋 🍶 🍺 🍻 🥂 🍷 🥃 🍸 🍹 🧉 🍾 🧊 🥄 🍴 🍽 🥣 🥡 🥢 🧂</t>
  </si>
  <si>
    <t>🚾 ♿️ 🅿️ 🛗 🈳 🈂️ 🛂 🛃 🛄 🛅 🚹 🚺 🚼 ⚧ 🚻 🚮 🎦 📶 🈁 🔣 ℹ️ 🔤 🔡 🔠 🆖 🆗 🆙 🆒 🆕 🆓 0️⃣ 1️⃣ 2️⃣ 3️⃣ 4️⃣ 5️⃣ 6️⃣ 7️⃣ 8️⃣ 9️⃣ 🔟 🔢 #️⃣ *️⃣ ⏏️ ▶️ ⏸ ⏯ ⏹ ⏺ ⏭ ⏮ ⏩ ⏪ ⏫ ⏬ ◀️ 🔼 🔽 ➡️ ⬅️ ⬆️ ⬇️ ↗️ ↘️ ↙️ ↖️ ↕️ ↔️ ↪️ ↩️ ⤴️ ⤵️ 🔀 🔁 🔂 🔄 🔃 🎵 🎶 ➕ ➖ ➗ ✖️ </t>
  </si>
  <si>
    <t>🤢</t>
  </si>
  <si>
    <t>🥴</t>
  </si>
  <si>
    <t>🥱</t>
  </si>
  <si>
    <t>😁</t>
  </si>
  <si>
    <t>😃</t>
  </si>
  <si>
    <t>😂</t>
  </si>
  <si>
    <t>🤓</t>
  </si>
  <si>
    <t>😴</t>
  </si>
  <si>
    <t>👨‍🍳</t>
  </si>
  <si>
    <t>&lt; images</t>
  </si>
  <si>
    <t>26BD</t>
  </si>
  <si>
    <t>⚽</t>
  </si>
  <si>
    <t>ballon de football</t>
  </si>
  <si>
    <t>1F37E</t>
  </si>
  <si>
    <t>🍾</t>
  </si>
  <si>
    <t>bouteille avec bouchon éclatant</t>
  </si>
  <si>
    <t>1F4CF</t>
  </si>
  <si>
    <t>📏</t>
  </si>
  <si>
    <t>règle droite</t>
  </si>
  <si>
    <t>1F6BA</t>
  </si>
  <si>
    <t>🚺</t>
  </si>
  <si>
    <t>chambre des femmes</t>
  </si>
  <si>
    <t>Comment insérer des émojis avec la formule UNICAR() d’Excel</t>
  </si>
  <si>
    <t>26BE</t>
  </si>
  <si>
    <t>⚾</t>
  </si>
  <si>
    <t>base-ball</t>
  </si>
  <si>
    <t>1F37F</t>
  </si>
  <si>
    <t>🍿</t>
  </si>
  <si>
    <t>pop-corn</t>
  </si>
  <si>
    <t>1F4D0</t>
  </si>
  <si>
    <t>📐</t>
  </si>
  <si>
    <t>règle triangulaire</t>
  </si>
  <si>
    <t>1F6BB</t>
  </si>
  <si>
    <t>🚻</t>
  </si>
  <si>
    <t>toilettes</t>
  </si>
  <si>
    <t>https://www.youtube.com/watch?v=6YvO8zQjX6Y</t>
  </si>
  <si>
    <t>23F8</t>
  </si>
  <si>
    <t>⏸</t>
  </si>
  <si>
    <t>bouton pause</t>
  </si>
  <si>
    <t>1F380</t>
  </si>
  <si>
    <t>🎀</t>
  </si>
  <si>
    <t>ruban</t>
  </si>
  <si>
    <t>1F4D1</t>
  </si>
  <si>
    <t>📑</t>
  </si>
  <si>
    <t>onglets de signets</t>
  </si>
  <si>
    <t>1F6BC</t>
  </si>
  <si>
    <t>🚼</t>
  </si>
  <si>
    <t>symbole bébé</t>
  </si>
  <si>
    <t>23F9</t>
  </si>
  <si>
    <t>⏹</t>
  </si>
  <si>
    <t>bouton d’arrêt</t>
  </si>
  <si>
    <t>1F381</t>
  </si>
  <si>
    <t>🎁</t>
  </si>
  <si>
    <t>cadeau emballé</t>
  </si>
  <si>
    <t>1F4D2</t>
  </si>
  <si>
    <t>📒</t>
  </si>
  <si>
    <t>grand livre</t>
  </si>
  <si>
    <t>1F6BD</t>
  </si>
  <si>
    <t>🚽</t>
  </si>
  <si>
    <t>toilette</t>
  </si>
  <si>
    <t>23FA</t>
  </si>
  <si>
    <t>⏺</t>
  </si>
  <si>
    <t>bouton d’enregistrement</t>
  </si>
  <si>
    <t>1F382</t>
  </si>
  <si>
    <t>🎂</t>
  </si>
  <si>
    <t>gâteau d'anniversaire</t>
  </si>
  <si>
    <t>1F4D3</t>
  </si>
  <si>
    <t>📓</t>
  </si>
  <si>
    <t>carnet de notes</t>
  </si>
  <si>
    <t>1F6BE</t>
  </si>
  <si>
    <t>🚾</t>
  </si>
  <si>
    <t>WC</t>
  </si>
  <si>
    <t>Le plus simple c'est d'utiliser le clavier virtuel ou visuel de Windows 10.</t>
  </si>
  <si>
    <t>➕</t>
  </si>
  <si>
    <t>plus</t>
  </si>
  <si>
    <t>1F383</t>
  </si>
  <si>
    <t>🎃</t>
  </si>
  <si>
    <t>jack-o-lantern</t>
  </si>
  <si>
    <t>1F4D4</t>
  </si>
  <si>
    <t>📔</t>
  </si>
  <si>
    <t>carnet avec couverture décorative</t>
  </si>
  <si>
    <t>1F6BF</t>
  </si>
  <si>
    <t>🚿</t>
  </si>
  <si>
    <t>douche</t>
  </si>
  <si>
    <t>➖</t>
  </si>
  <si>
    <t>moins</t>
  </si>
  <si>
    <t>1F384</t>
  </si>
  <si>
    <t>🎄</t>
  </si>
  <si>
    <t>Arbre de Noël</t>
  </si>
  <si>
    <t>1F4D5</t>
  </si>
  <si>
    <t>📕</t>
  </si>
  <si>
    <t>livre fermé</t>
  </si>
  <si>
    <t>1F6C0</t>
  </si>
  <si>
    <t>🛀</t>
  </si>
  <si>
    <t>personne prenant un bain</t>
  </si>
  <si>
    <t>➗</t>
  </si>
  <si>
    <t>diviser</t>
  </si>
  <si>
    <t>1F385</t>
  </si>
  <si>
    <t>🎅</t>
  </si>
  <si>
    <t>Père Noël</t>
  </si>
  <si>
    <t>1F4D6</t>
  </si>
  <si>
    <t>📖</t>
  </si>
  <si>
    <t>livre ouvert</t>
  </si>
  <si>
    <t>1F6C1</t>
  </si>
  <si>
    <t>🛁</t>
  </si>
  <si>
    <t>baignoire</t>
  </si>
  <si>
    <t>Comment utiliser les émoticônes sur Windows 10</t>
  </si>
  <si>
    <t>27B0</t>
  </si>
  <si>
    <t>➰</t>
  </si>
  <si>
    <t>boucle bouclée</t>
  </si>
  <si>
    <t>1F386</t>
  </si>
  <si>
    <t>🎆</t>
  </si>
  <si>
    <t>feu d’artifice</t>
  </si>
  <si>
    <t>1F4D7</t>
  </si>
  <si>
    <t>📗</t>
  </si>
  <si>
    <t>livre vert</t>
  </si>
  <si>
    <t>1F6C2</t>
  </si>
  <si>
    <t>🛂</t>
  </si>
  <si>
    <t>contrôle des passeports</t>
  </si>
  <si>
    <t>. Appuyez sur l'un de ces raccourcis clavier :</t>
  </si>
  <si>
    <t>27BF</t>
  </si>
  <si>
    <t>➿</t>
  </si>
  <si>
    <t>1F387</t>
  </si>
  <si>
    <t>🎇</t>
  </si>
  <si>
    <t>Cierge</t>
  </si>
  <si>
    <t>1F4D8</t>
  </si>
  <si>
    <t>📘</t>
  </si>
  <si>
    <t>livre bleu</t>
  </si>
  <si>
    <t>1F6C3</t>
  </si>
  <si>
    <t>🛃</t>
  </si>
  <si>
    <t>douane</t>
  </si>
  <si>
    <t>Touche Windows et point/touche d'arrêt ( . )</t>
  </si>
  <si>
    <t>FE0F</t>
  </si>
  <si>
    <t>️</t>
  </si>
  <si>
    <t>1F388</t>
  </si>
  <si>
    <t>🎈</t>
  </si>
  <si>
    <t>ballon</t>
  </si>
  <si>
    <t>1F4D9</t>
  </si>
  <si>
    <t>📙</t>
  </si>
  <si>
    <t>livre orange</t>
  </si>
  <si>
    <t>1F6C4</t>
  </si>
  <si>
    <t>🛄</t>
  </si>
  <si>
    <t>Bagages</t>
  </si>
  <si>
    <t>ou Touche Windows et touche point-virgule ( ; )</t>
  </si>
  <si>
    <t>〰</t>
  </si>
  <si>
    <t>1F389</t>
  </si>
  <si>
    <t>🎉</t>
  </si>
  <si>
    <t>popper de fête</t>
  </si>
  <si>
    <t>1F4DA</t>
  </si>
  <si>
    <t>📚</t>
  </si>
  <si>
    <t>Livres</t>
  </si>
  <si>
    <t>1F6C5</t>
  </si>
  <si>
    <t>🛅</t>
  </si>
  <si>
    <t>consigne à bagages</t>
  </si>
  <si>
    <t>303D</t>
  </si>
  <si>
    <t>〽</t>
  </si>
  <si>
    <t>1F38A</t>
  </si>
  <si>
    <t>🎊</t>
  </si>
  <si>
    <t>boule de confettis</t>
  </si>
  <si>
    <t>1F4DB</t>
  </si>
  <si>
    <t>📛</t>
  </si>
  <si>
    <t>badge nominatif</t>
  </si>
  <si>
    <t>1F6CB</t>
  </si>
  <si>
    <t>🛋</t>
  </si>
  <si>
    <t>canapé et lampe</t>
  </si>
  <si>
    <t>203C</t>
  </si>
  <si>
    <t>‼</t>
  </si>
  <si>
    <t>1F38B</t>
  </si>
  <si>
    <t>🎋</t>
  </si>
  <si>
    <t>arbre tanabata</t>
  </si>
  <si>
    <t>1F4DC</t>
  </si>
  <si>
    <t>📜</t>
  </si>
  <si>
    <t>faire défiler</t>
  </si>
  <si>
    <t>1F6CC</t>
  </si>
  <si>
    <t>🛌</t>
  </si>
  <si>
    <t>personne au lit</t>
  </si>
  <si>
    <t>⁉</t>
  </si>
  <si>
    <t>1F38C</t>
  </si>
  <si>
    <t>🎌</t>
  </si>
  <si>
    <t>drapeaux croisés</t>
  </si>
  <si>
    <t>1F4DD</t>
  </si>
  <si>
    <t>📝</t>
  </si>
  <si>
    <t>mémo</t>
  </si>
  <si>
    <t>1F6CD</t>
  </si>
  <si>
    <t>🛍</t>
  </si>
  <si>
    <t>sacs à provisions</t>
  </si>
  <si>
    <t>2B1B</t>
  </si>
  <si>
    <t>⬛</t>
  </si>
  <si>
    <t>1F38D</t>
  </si>
  <si>
    <t>🎍</t>
  </si>
  <si>
    <t>décoration en pin</t>
  </si>
  <si>
    <t>1F4DE</t>
  </si>
  <si>
    <t>📞</t>
  </si>
  <si>
    <t>récepteur téléphonique</t>
  </si>
  <si>
    <t>1F6CE</t>
  </si>
  <si>
    <t>🛎</t>
  </si>
  <si>
    <t>cloche</t>
  </si>
  <si>
    <t>2B1C</t>
  </si>
  <si>
    <t>⬜</t>
  </si>
  <si>
    <t>1F38E</t>
  </si>
  <si>
    <t>🎎</t>
  </si>
  <si>
    <t>Poupées japonaises</t>
  </si>
  <si>
    <t>1F4DF</t>
  </si>
  <si>
    <t>📟</t>
  </si>
  <si>
    <t>téléavertisseur</t>
  </si>
  <si>
    <t>1F6CF</t>
  </si>
  <si>
    <t>🛏</t>
  </si>
  <si>
    <t>lit</t>
  </si>
  <si>
    <t>23EA</t>
  </si>
  <si>
    <t>⏪</t>
  </si>
  <si>
    <t>1F38F</t>
  </si>
  <si>
    <t>🎏</t>
  </si>
  <si>
    <t>streamer de carpes</t>
  </si>
  <si>
    <t>1F4E0</t>
  </si>
  <si>
    <t>📠</t>
  </si>
  <si>
    <t>télécopieur</t>
  </si>
  <si>
    <t>1F6D0</t>
  </si>
  <si>
    <t>🛐</t>
  </si>
  <si>
    <t>lieu de culte</t>
  </si>
  <si>
    <t>23EB</t>
  </si>
  <si>
    <t>⏫</t>
  </si>
  <si>
    <t>1F390</t>
  </si>
  <si>
    <t>🎐</t>
  </si>
  <si>
    <t>carillon éolien</t>
  </si>
  <si>
    <t>1F4E1</t>
  </si>
  <si>
    <t>📡</t>
  </si>
  <si>
    <t>antenne satellite</t>
  </si>
  <si>
    <t>1F6D1</t>
  </si>
  <si>
    <t>🛑</t>
  </si>
  <si>
    <t>Panneau stop</t>
  </si>
  <si>
    <t>23EC</t>
  </si>
  <si>
    <t>⏬</t>
  </si>
  <si>
    <t>1F391</t>
  </si>
  <si>
    <t>🎑</t>
  </si>
  <si>
    <t>cérémonie d’observation de la lune</t>
  </si>
  <si>
    <t>1F4E2</t>
  </si>
  <si>
    <t>📢</t>
  </si>
  <si>
    <t>haut-parleur</t>
  </si>
  <si>
    <t>1F6D2</t>
  </si>
  <si>
    <t>🛒</t>
  </si>
  <si>
    <t>caddie</t>
  </si>
  <si>
    <t>23ED</t>
  </si>
  <si>
    <t>⏭</t>
  </si>
  <si>
    <t>1F392</t>
  </si>
  <si>
    <t>🎒</t>
  </si>
  <si>
    <t>sac à dos</t>
  </si>
  <si>
    <t>1F4E3</t>
  </si>
  <si>
    <t>📣</t>
  </si>
  <si>
    <t>mégaphone</t>
  </si>
  <si>
    <t>1F6D5</t>
  </si>
  <si>
    <t>🛕</t>
  </si>
  <si>
    <t>temple hindou</t>
  </si>
  <si>
    <t>23EE</t>
  </si>
  <si>
    <t>⏮</t>
  </si>
  <si>
    <t>1F393</t>
  </si>
  <si>
    <t>🎓</t>
  </si>
  <si>
    <t>casquette de graduation</t>
  </si>
  <si>
    <t>1F4E4</t>
  </si>
  <si>
    <t>📤</t>
  </si>
  <si>
    <t>bac d’envoi</t>
  </si>
  <si>
    <t>1F6D6</t>
  </si>
  <si>
    <t>🛖</t>
  </si>
  <si>
    <t>hutte</t>
  </si>
  <si>
    <t>23EF</t>
  </si>
  <si>
    <t>⏯</t>
  </si>
  <si>
    <t>1F396</t>
  </si>
  <si>
    <t>🎖</t>
  </si>
  <si>
    <t>médaille militaire</t>
  </si>
  <si>
    <t>1F4E5</t>
  </si>
  <si>
    <t>📥</t>
  </si>
  <si>
    <t>bac de la boîte de réception</t>
  </si>
  <si>
    <t>1F6D7</t>
  </si>
  <si>
    <t>🛗</t>
  </si>
  <si>
    <t>ascenseur</t>
  </si>
  <si>
    <t>23F0</t>
  </si>
  <si>
    <t>⏰</t>
  </si>
  <si>
    <t>réveille-matin</t>
  </si>
  <si>
    <t>1F397</t>
  </si>
  <si>
    <t>🎗</t>
  </si>
  <si>
    <t>ruban de rappel</t>
  </si>
  <si>
    <t>1F4E6</t>
  </si>
  <si>
    <t>📦</t>
  </si>
  <si>
    <t>colis</t>
  </si>
  <si>
    <t>1F6DD</t>
  </si>
  <si>
    <t>🛝</t>
  </si>
  <si>
    <t>23F1</t>
  </si>
  <si>
    <t>⏱</t>
  </si>
  <si>
    <t>chronomètre</t>
  </si>
  <si>
    <t>1F399</t>
  </si>
  <si>
    <t>🎙</t>
  </si>
  <si>
    <t>microphone de studio</t>
  </si>
  <si>
    <t>1F4E7</t>
  </si>
  <si>
    <t>📧</t>
  </si>
  <si>
    <t>Messagerie électronique</t>
  </si>
  <si>
    <t>1F6DE</t>
  </si>
  <si>
    <t>🛞</t>
  </si>
  <si>
    <t>23F2</t>
  </si>
  <si>
    <t>⏲</t>
  </si>
  <si>
    <t>1F39A</t>
  </si>
  <si>
    <t>🎚</t>
  </si>
  <si>
    <t>curseur de niveau</t>
  </si>
  <si>
    <t>1F4E8</t>
  </si>
  <si>
    <t>📨</t>
  </si>
  <si>
    <t>enveloppe entrante</t>
  </si>
  <si>
    <t>1F6DF</t>
  </si>
  <si>
    <t>🛟</t>
  </si>
  <si>
    <t>23F3</t>
  </si>
  <si>
    <t>⏳</t>
  </si>
  <si>
    <t>horloge de minuterie</t>
  </si>
  <si>
    <t>1F39B</t>
  </si>
  <si>
    <t>🎛</t>
  </si>
  <si>
    <t>boutons de commande</t>
  </si>
  <si>
    <t>1F4E9</t>
  </si>
  <si>
    <t>📩</t>
  </si>
  <si>
    <t>enveloppe avec flèche</t>
  </si>
  <si>
    <t>1F6E0</t>
  </si>
  <si>
    <t>🛠</t>
  </si>
  <si>
    <t>marteau et clé</t>
  </si>
  <si>
    <t>231A</t>
  </si>
  <si>
    <t>⌚</t>
  </si>
  <si>
    <t>sablier pas fait</t>
  </si>
  <si>
    <t>1F39E</t>
  </si>
  <si>
    <t>🎞</t>
  </si>
  <si>
    <t>cadres de film</t>
  </si>
  <si>
    <t>1F4EA</t>
  </si>
  <si>
    <t>📪</t>
  </si>
  <si>
    <t>boîte aux lettres fermée avec indicateur abaissé</t>
  </si>
  <si>
    <t>1F6E1</t>
  </si>
  <si>
    <t>🛡</t>
  </si>
  <si>
    <t>bouclier</t>
  </si>
  <si>
    <t>231B</t>
  </si>
  <si>
    <t>⌛</t>
  </si>
  <si>
    <t>montre</t>
  </si>
  <si>
    <t>1F39F</t>
  </si>
  <si>
    <t>🎟</t>
  </si>
  <si>
    <t>billets d’entrée</t>
  </si>
  <si>
    <t>1F4EB</t>
  </si>
  <si>
    <t>📫</t>
  </si>
  <si>
    <t>boîte aux lettres fermée avec indicateur levé</t>
  </si>
  <si>
    <t>1F6E2</t>
  </si>
  <si>
    <t>🛢</t>
  </si>
  <si>
    <t>tambour d’huile</t>
  </si>
  <si>
    <t>⌨</t>
  </si>
  <si>
    <t>sablier fait</t>
  </si>
  <si>
    <t>1F3A0</t>
  </si>
  <si>
    <t>🎠</t>
  </si>
  <si>
    <t>cheval de carrousel</t>
  </si>
  <si>
    <t>1F4EC</t>
  </si>
  <si>
    <t>📬</t>
  </si>
  <si>
    <t>ouvrir une boîte aux lettres avec un indicateur en relief</t>
  </si>
  <si>
    <t>1F6E3</t>
  </si>
  <si>
    <t>🛣</t>
  </si>
  <si>
    <t>autoroute</t>
  </si>
  <si>
    <t>⤵</t>
  </si>
  <si>
    <t>clavier</t>
  </si>
  <si>
    <t>1F3A1</t>
  </si>
  <si>
    <t>🎡</t>
  </si>
  <si>
    <t>grande roue</t>
  </si>
  <si>
    <t>1F4ED</t>
  </si>
  <si>
    <t>📭</t>
  </si>
  <si>
    <t>ouvrir une boîte aux lettres avec un indicateur abaissé</t>
  </si>
  <si>
    <t>1F6E4</t>
  </si>
  <si>
    <t>🛤</t>
  </si>
  <si>
    <t>voie ferrée</t>
  </si>
  <si>
    <t>⤴</t>
  </si>
  <si>
    <t>flèche droite courbée vers le bas</t>
  </si>
  <si>
    <t>1F3A2</t>
  </si>
  <si>
    <t>🎢</t>
  </si>
  <si>
    <t>montagnes russes</t>
  </si>
  <si>
    <t>1F4EE</t>
  </si>
  <si>
    <t>📮</t>
  </si>
  <si>
    <t>Postbox</t>
  </si>
  <si>
    <t>1F6E5</t>
  </si>
  <si>
    <t>🛥</t>
  </si>
  <si>
    <t>bateau à moteur</t>
  </si>
  <si>
    <t>2B05</t>
  </si>
  <si>
    <t>⬅</t>
  </si>
  <si>
    <t>flèche droite courbée vers le haut</t>
  </si>
  <si>
    <t>1F3A3</t>
  </si>
  <si>
    <t>🎣</t>
  </si>
  <si>
    <t>canne à pêche</t>
  </si>
  <si>
    <t>1F4EF</t>
  </si>
  <si>
    <t>📯</t>
  </si>
  <si>
    <t>corne postale</t>
  </si>
  <si>
    <t>1F6E9</t>
  </si>
  <si>
    <t>🛩</t>
  </si>
  <si>
    <t>petit avion</t>
  </si>
  <si>
    <t>2B06</t>
  </si>
  <si>
    <t>⬆</t>
  </si>
  <si>
    <t>flèche gauche</t>
  </si>
  <si>
    <t>1F3A4</t>
  </si>
  <si>
    <t>🎤</t>
  </si>
  <si>
    <t>microphone</t>
  </si>
  <si>
    <t>1F4F0</t>
  </si>
  <si>
    <t>📰</t>
  </si>
  <si>
    <t>journal</t>
  </si>
  <si>
    <t>1F6EB</t>
  </si>
  <si>
    <t>🛫</t>
  </si>
  <si>
    <t>départ de l’avion</t>
  </si>
  <si>
    <t>2B07</t>
  </si>
  <si>
    <t>⬇</t>
  </si>
  <si>
    <t>flèche vers le haut</t>
  </si>
  <si>
    <t>1F3A5</t>
  </si>
  <si>
    <t>🎥</t>
  </si>
  <si>
    <t>caméra</t>
  </si>
  <si>
    <t>1F4F1</t>
  </si>
  <si>
    <t>📱</t>
  </si>
  <si>
    <t>téléphone mobile</t>
  </si>
  <si>
    <t>1F6EC</t>
  </si>
  <si>
    <t>🛬</t>
  </si>
  <si>
    <t>arrivée en avion</t>
  </si>
  <si>
    <t>25AA</t>
  </si>
  <si>
    <t>▪</t>
  </si>
  <si>
    <t>flèche vers le bas</t>
  </si>
  <si>
    <t>1F3A6</t>
  </si>
  <si>
    <t>🎦</t>
  </si>
  <si>
    <t>cinéma</t>
  </si>
  <si>
    <t>1F4F2</t>
  </si>
  <si>
    <t>📲</t>
  </si>
  <si>
    <t>téléphone mobile avec flèche</t>
  </si>
  <si>
    <t>1F6F0</t>
  </si>
  <si>
    <t>🛰</t>
  </si>
  <si>
    <t>satellite</t>
  </si>
  <si>
    <t>25AB</t>
  </si>
  <si>
    <t>▫</t>
  </si>
  <si>
    <t>petit carré noir</t>
  </si>
  <si>
    <t>1F3A7</t>
  </si>
  <si>
    <t>🎧</t>
  </si>
  <si>
    <t>écouteur</t>
  </si>
  <si>
    <t>1F4F3</t>
  </si>
  <si>
    <t>📳</t>
  </si>
  <si>
    <t>mode de vibration</t>
  </si>
  <si>
    <t>1F6F3</t>
  </si>
  <si>
    <t>🛳</t>
  </si>
  <si>
    <t>Paquebot</t>
  </si>
  <si>
    <t>25B6</t>
  </si>
  <si>
    <t>▶</t>
  </si>
  <si>
    <t>bouton de lecture</t>
  </si>
  <si>
    <t>1F3A8</t>
  </si>
  <si>
    <t>🎨</t>
  </si>
  <si>
    <t>palette d’artistes</t>
  </si>
  <si>
    <t>1F4F4</t>
  </si>
  <si>
    <t>📴</t>
  </si>
  <si>
    <t>téléphone portable éteint</t>
  </si>
  <si>
    <t>1F6F4</t>
  </si>
  <si>
    <t>🛴</t>
  </si>
  <si>
    <t>trottinette</t>
  </si>
  <si>
    <t>25C0</t>
  </si>
  <si>
    <t>◀</t>
  </si>
  <si>
    <t>bouton d’inversion</t>
  </si>
  <si>
    <t>1F3A9</t>
  </si>
  <si>
    <t>🎩</t>
  </si>
  <si>
    <t>top a</t>
  </si>
  <si>
    <t>1F4F5</t>
  </si>
  <si>
    <t>📵</t>
  </si>
  <si>
    <t>pas de téléphones portables</t>
  </si>
  <si>
    <t>1F6F5</t>
  </si>
  <si>
    <t>🛵</t>
  </si>
  <si>
    <t>scooter</t>
  </si>
  <si>
    <t>261D</t>
  </si>
  <si>
    <t>☝</t>
  </si>
  <si>
    <t>index pointant vers le haut</t>
  </si>
  <si>
    <t>1F3AA</t>
  </si>
  <si>
    <t>🎪</t>
  </si>
  <si>
    <t>tente de cirque</t>
  </si>
  <si>
    <t>1F4F6</t>
  </si>
  <si>
    <t>📶</t>
  </si>
  <si>
    <t>barres d’antenne</t>
  </si>
  <si>
    <t>1F6F6</t>
  </si>
  <si>
    <t>🛶</t>
  </si>
  <si>
    <t>canoë</t>
  </si>
  <si>
    <t>↗</t>
  </si>
  <si>
    <t>flèche haut-droite</t>
  </si>
  <si>
    <t>1F3AB</t>
  </si>
  <si>
    <t>🎫</t>
  </si>
  <si>
    <t>billet</t>
  </si>
  <si>
    <t>1F4F7</t>
  </si>
  <si>
    <t>📷</t>
  </si>
  <si>
    <t>1F6F7</t>
  </si>
  <si>
    <t>🛷</t>
  </si>
  <si>
    <t>traîneau</t>
  </si>
  <si>
    <t>21AA</t>
  </si>
  <si>
    <t>↪</t>
  </si>
  <si>
    <t>flèche gauche courbée vers la droite</t>
  </si>
  <si>
    <t>1F3AC</t>
  </si>
  <si>
    <t>🎬</t>
  </si>
  <si>
    <t>clapper board</t>
  </si>
  <si>
    <t>1F4F8</t>
  </si>
  <si>
    <t>📸</t>
  </si>
  <si>
    <t>appareil photo avec flash</t>
  </si>
  <si>
    <t>1F6F8</t>
  </si>
  <si>
    <t>🛸</t>
  </si>
  <si>
    <t>soucoupe volante</t>
  </si>
  <si>
    <t>27A1</t>
  </si>
  <si>
    <t>➡</t>
  </si>
  <si>
    <t>flèche droite</t>
  </si>
  <si>
    <t>1F3AD</t>
  </si>
  <si>
    <t>🎭</t>
  </si>
  <si>
    <t>arts du spectacle</t>
  </si>
  <si>
    <t>1F4F9</t>
  </si>
  <si>
    <t>📹</t>
  </si>
  <si>
    <t>caméra vidéo</t>
  </si>
  <si>
    <t>1F6F9</t>
  </si>
  <si>
    <t>🛹</t>
  </si>
  <si>
    <t>skateboard</t>
  </si>
  <si>
    <t>↘</t>
  </si>
  <si>
    <t>flèche vers le bas à droite</t>
  </si>
  <si>
    <t>1F3AE</t>
  </si>
  <si>
    <t>🎮</t>
  </si>
  <si>
    <t>jeu vidéo</t>
  </si>
  <si>
    <t>1F4FA</t>
  </si>
  <si>
    <t>📺</t>
  </si>
  <si>
    <t>télévision</t>
  </si>
  <si>
    <t>1F6FA</t>
  </si>
  <si>
    <t>🛺</t>
  </si>
  <si>
    <t>pousse-pousse automobile</t>
  </si>
  <si>
    <t>↙</t>
  </si>
  <si>
    <t xml:space="preserve"> vers le bas à gauche</t>
  </si>
  <si>
    <t>1F3AF</t>
  </si>
  <si>
    <t>🎯</t>
  </si>
  <si>
    <t>Bulle</t>
  </si>
  <si>
    <t>1F4FB</t>
  </si>
  <si>
    <t>📻</t>
  </si>
  <si>
    <t>radio</t>
  </si>
  <si>
    <t>1F6FB</t>
  </si>
  <si>
    <t>🛻</t>
  </si>
  <si>
    <t>pick-up</t>
  </si>
  <si>
    <t>21A9</t>
  </si>
  <si>
    <t>↩</t>
  </si>
  <si>
    <t>flèche droite courbée vers la gauche</t>
  </si>
  <si>
    <t>1F3B0</t>
  </si>
  <si>
    <t>🎰</t>
  </si>
  <si>
    <t>Machine</t>
  </si>
  <si>
    <t>1F4FC</t>
  </si>
  <si>
    <t>📼</t>
  </si>
  <si>
    <t>Vidéos</t>
  </si>
  <si>
    <t>1F6FC</t>
  </si>
  <si>
    <t>🛼</t>
  </si>
  <si>
    <t>patin à roulettes</t>
  </si>
  <si>
    <t>↖</t>
  </si>
  <si>
    <t>flèche haut-gauche</t>
  </si>
  <si>
    <t>1F3B1</t>
  </si>
  <si>
    <t>🎱</t>
  </si>
  <si>
    <t>piscine 8 boule</t>
  </si>
  <si>
    <t>1F4FD</t>
  </si>
  <si>
    <t>📽</t>
  </si>
  <si>
    <t>projecteur de film</t>
  </si>
  <si>
    <t>1F7E0</t>
  </si>
  <si>
    <t>🟠</t>
  </si>
  <si>
    <t>cercle orange</t>
  </si>
  <si>
    <t>↔</t>
  </si>
  <si>
    <t>flèche gauche-droite</t>
  </si>
  <si>
    <t>1F3B2</t>
  </si>
  <si>
    <t>🎲</t>
  </si>
  <si>
    <t>dé de jeu</t>
  </si>
  <si>
    <t>1F4FF</t>
  </si>
  <si>
    <t>📿</t>
  </si>
  <si>
    <t>chapelet</t>
  </si>
  <si>
    <t>1F7E1</t>
  </si>
  <si>
    <t>🟡</t>
  </si>
  <si>
    <t>cercle jaune</t>
  </si>
  <si>
    <t>↕</t>
  </si>
  <si>
    <t>flèche haut-bas</t>
  </si>
  <si>
    <t>1F3B3</t>
  </si>
  <si>
    <t>🎳</t>
  </si>
  <si>
    <t>bowling</t>
  </si>
  <si>
    <t>1F500</t>
  </si>
  <si>
    <t>🔀</t>
  </si>
  <si>
    <t>bouton de lecture aléatoire des pistes</t>
  </si>
  <si>
    <t>1F7E2</t>
  </si>
  <si>
    <t>🟢</t>
  </si>
  <si>
    <t>cercle vert</t>
  </si>
  <si>
    <t>00A9</t>
  </si>
  <si>
    <t>copyright</t>
  </si>
  <si>
    <t>1F3B4</t>
  </si>
  <si>
    <t>🎴</t>
  </si>
  <si>
    <t>cartes à jouer de fleurs</t>
  </si>
  <si>
    <t>1F501</t>
  </si>
  <si>
    <t>🔁</t>
  </si>
  <si>
    <t>bouton répéter</t>
  </si>
  <si>
    <t>1F7E3</t>
  </si>
  <si>
    <t>🟣</t>
  </si>
  <si>
    <t>cercle violet</t>
  </si>
  <si>
    <t>00AE</t>
  </si>
  <si>
    <t>recommandé</t>
  </si>
  <si>
    <t>1F3B5</t>
  </si>
  <si>
    <t>🎵</t>
  </si>
  <si>
    <t>note de musique</t>
  </si>
  <si>
    <t>1F502</t>
  </si>
  <si>
    <t>🔂</t>
  </si>
  <si>
    <t>répéter un seul bouton</t>
  </si>
  <si>
    <t>1F7E4</t>
  </si>
  <si>
    <t>🟤</t>
  </si>
  <si>
    <t>cercle brun</t>
  </si>
  <si>
    <t>☀</t>
  </si>
  <si>
    <t>soleil</t>
  </si>
  <si>
    <t>1F3B6</t>
  </si>
  <si>
    <t>🎶</t>
  </si>
  <si>
    <t>notes de musique</t>
  </si>
  <si>
    <t>1F503</t>
  </si>
  <si>
    <t>🔃</t>
  </si>
  <si>
    <t>flèches verticales dans le sens des aiguilles d’une montre</t>
  </si>
  <si>
    <t>1F7E5</t>
  </si>
  <si>
    <t>🟥</t>
  </si>
  <si>
    <t>carré rouge</t>
  </si>
  <si>
    <t>☁</t>
  </si>
  <si>
    <t>nuage</t>
  </si>
  <si>
    <t>1F3B7</t>
  </si>
  <si>
    <t>🎷</t>
  </si>
  <si>
    <t>saxophone</t>
  </si>
  <si>
    <t>1F504</t>
  </si>
  <si>
    <t>🔄</t>
  </si>
  <si>
    <t>bouton flèches dans le sens inverse des aiguilles d’une montre</t>
  </si>
  <si>
    <t>1F7E6</t>
  </si>
  <si>
    <t>🟦</t>
  </si>
  <si>
    <t>carré bleu</t>
  </si>
  <si>
    <t>☂</t>
  </si>
  <si>
    <t>parapluie</t>
  </si>
  <si>
    <t>1F3B8</t>
  </si>
  <si>
    <t>🎸</t>
  </si>
  <si>
    <t>guitare</t>
  </si>
  <si>
    <t>1F505</t>
  </si>
  <si>
    <t>🔅</t>
  </si>
  <si>
    <t>bouton dim</t>
  </si>
  <si>
    <t>1F7E7</t>
  </si>
  <si>
    <t>🟧</t>
  </si>
  <si>
    <t>carré orange</t>
  </si>
  <si>
    <t>☃</t>
  </si>
  <si>
    <t>bonhomme de neige</t>
  </si>
  <si>
    <t>1F3B9</t>
  </si>
  <si>
    <t>🎹</t>
  </si>
  <si>
    <t>clavier musical</t>
  </si>
  <si>
    <t>1F506</t>
  </si>
  <si>
    <t>🔆</t>
  </si>
  <si>
    <t>bouton lumineux</t>
  </si>
  <si>
    <t>1F7E8</t>
  </si>
  <si>
    <t>🟨</t>
  </si>
  <si>
    <t>carré jaune</t>
  </si>
  <si>
    <t>☄</t>
  </si>
  <si>
    <t>comète</t>
  </si>
  <si>
    <t>1F3BA</t>
  </si>
  <si>
    <t>🎺</t>
  </si>
  <si>
    <t>trompette</t>
  </si>
  <si>
    <t>1F507</t>
  </si>
  <si>
    <t>🔇</t>
  </si>
  <si>
    <t>haut-parleur muet</t>
  </si>
  <si>
    <t>1F7E9</t>
  </si>
  <si>
    <t>🟩</t>
  </si>
  <si>
    <t>carré vert</t>
  </si>
  <si>
    <t>260E</t>
  </si>
  <si>
    <t>☎</t>
  </si>
  <si>
    <t>téléphone</t>
  </si>
  <si>
    <t>1F3BB</t>
  </si>
  <si>
    <t>🎻</t>
  </si>
  <si>
    <t>violon</t>
  </si>
  <si>
    <t>1F508</t>
  </si>
  <si>
    <t>🔈</t>
  </si>
  <si>
    <t xml:space="preserve"> à faible volume</t>
  </si>
  <si>
    <t>1F7EA</t>
  </si>
  <si>
    <t>🟪</t>
  </si>
  <si>
    <t>carré violet</t>
  </si>
  <si>
    <t>☑</t>
  </si>
  <si>
    <t>case à cocher avec coche</t>
  </si>
  <si>
    <t>1F3BC</t>
  </si>
  <si>
    <t>🎼</t>
  </si>
  <si>
    <t>partition musicale</t>
  </si>
  <si>
    <t>1F509</t>
  </si>
  <si>
    <t>🔉</t>
  </si>
  <si>
    <t>haut-parleur volume moyen</t>
  </si>
  <si>
    <t>1F7EB</t>
  </si>
  <si>
    <t>🟫</t>
  </si>
  <si>
    <t>carré brun</t>
  </si>
  <si>
    <t>☠</t>
  </si>
  <si>
    <t>crâne et os croisés</t>
  </si>
  <si>
    <t>1F3BD</t>
  </si>
  <si>
    <t>🎽</t>
  </si>
  <si>
    <t>chemise de course</t>
  </si>
  <si>
    <t>1F50A</t>
  </si>
  <si>
    <t>🔊</t>
  </si>
  <si>
    <t>haut-parleur volume élevé</t>
  </si>
  <si>
    <t>1F7F0</t>
  </si>
  <si>
    <t>🟰</t>
  </si>
  <si>
    <t>☢</t>
  </si>
  <si>
    <t>radioactif</t>
  </si>
  <si>
    <t>1F3BE</t>
  </si>
  <si>
    <t>🎾</t>
  </si>
  <si>
    <t>tennis</t>
  </si>
  <si>
    <t>1F50B</t>
  </si>
  <si>
    <t>🔋</t>
  </si>
  <si>
    <t>pile</t>
  </si>
  <si>
    <t>1F90C</t>
  </si>
  <si>
    <t>🤌</t>
  </si>
  <si>
    <t>doigts pincés</t>
  </si>
  <si>
    <t>☣</t>
  </si>
  <si>
    <t>Biohazard</t>
  </si>
  <si>
    <t>1F3BF</t>
  </si>
  <si>
    <t>🎿</t>
  </si>
  <si>
    <t>Skis</t>
  </si>
  <si>
    <t>1F50C</t>
  </si>
  <si>
    <t>🔌</t>
  </si>
  <si>
    <t>prise électrique</t>
  </si>
  <si>
    <t>1F90D</t>
  </si>
  <si>
    <t>🤍</t>
  </si>
  <si>
    <t>cœur blanc</t>
  </si>
  <si>
    <t>☦</t>
  </si>
  <si>
    <t>croix orthodoxe</t>
  </si>
  <si>
    <t>1F3C0</t>
  </si>
  <si>
    <t>🏀</t>
  </si>
  <si>
    <t>basket-ball</t>
  </si>
  <si>
    <t>1F50D</t>
  </si>
  <si>
    <t>🔍</t>
  </si>
  <si>
    <t>loupe inclinée vers la gauche</t>
  </si>
  <si>
    <t>1F90E</t>
  </si>
  <si>
    <t>🤎</t>
  </si>
  <si>
    <t>cœur brun</t>
  </si>
  <si>
    <t>262A</t>
  </si>
  <si>
    <t>☪</t>
  </si>
  <si>
    <t>étoile et croissant</t>
  </si>
  <si>
    <t>1F3C1</t>
  </si>
  <si>
    <t>🏁</t>
  </si>
  <si>
    <t>drapeau à damier</t>
  </si>
  <si>
    <t>1F50E</t>
  </si>
  <si>
    <t>🔎</t>
  </si>
  <si>
    <t>loupe inclinée vers la droite</t>
  </si>
  <si>
    <t>1F90F</t>
  </si>
  <si>
    <t>🤏</t>
  </si>
  <si>
    <t>pincement de la main</t>
  </si>
  <si>
    <t>262E</t>
  </si>
  <si>
    <t>☮</t>
  </si>
  <si>
    <t xml:space="preserve"> de paix</t>
  </si>
  <si>
    <t>1F3C2</t>
  </si>
  <si>
    <t>🏂</t>
  </si>
  <si>
    <t>snowboarder</t>
  </si>
  <si>
    <t>1F50F</t>
  </si>
  <si>
    <t>🔏</t>
  </si>
  <si>
    <t>verrouillé avec un stylo</t>
  </si>
  <si>
    <t>1F910</t>
  </si>
  <si>
    <t>🤐</t>
  </si>
  <si>
    <t>zipper-bouche visage</t>
  </si>
  <si>
    <t>262F</t>
  </si>
  <si>
    <t>☯</t>
  </si>
  <si>
    <t>Yin Yang</t>
  </si>
  <si>
    <t>1F3C3</t>
  </si>
  <si>
    <t>🏃</t>
  </si>
  <si>
    <t>personne qui court</t>
  </si>
  <si>
    <t>1F510</t>
  </si>
  <si>
    <t>🔐</t>
  </si>
  <si>
    <t>verrouillé avec clé</t>
  </si>
  <si>
    <t>1F911</t>
  </si>
  <si>
    <t>🤑</t>
  </si>
  <si>
    <t>visage de bouche d’argent</t>
  </si>
  <si>
    <t>☸</t>
  </si>
  <si>
    <t>roue du dharma</t>
  </si>
  <si>
    <t>1F3C4</t>
  </si>
  <si>
    <t>🏄</t>
  </si>
  <si>
    <t>personne surfant</t>
  </si>
  <si>
    <t>1F511</t>
  </si>
  <si>
    <t>🔑</t>
  </si>
  <si>
    <t>clé</t>
  </si>
  <si>
    <t>1F912</t>
  </si>
  <si>
    <t>🤒</t>
  </si>
  <si>
    <t>visage avec thermomètre</t>
  </si>
  <si>
    <t>☹</t>
  </si>
  <si>
    <t>visage fronçant les sourcils</t>
  </si>
  <si>
    <t>1F3C5</t>
  </si>
  <si>
    <t>🏅</t>
  </si>
  <si>
    <t>médaille sportive</t>
  </si>
  <si>
    <t>1F512</t>
  </si>
  <si>
    <t>🔒</t>
  </si>
  <si>
    <t>verrouillé</t>
  </si>
  <si>
    <t>1F913</t>
  </si>
  <si>
    <t>visage de nerd</t>
  </si>
  <si>
    <t>263A</t>
  </si>
  <si>
    <t>☺</t>
  </si>
  <si>
    <t>visage souriant</t>
  </si>
  <si>
    <t>1F3C6</t>
  </si>
  <si>
    <t>🏆</t>
  </si>
  <si>
    <t>trophée</t>
  </si>
  <si>
    <t>1F513</t>
  </si>
  <si>
    <t>🔓</t>
  </si>
  <si>
    <t>déverrouillé</t>
  </si>
  <si>
    <t>1F914</t>
  </si>
  <si>
    <t>🤔</t>
  </si>
  <si>
    <t>visage pensant</t>
  </si>
  <si>
    <t>signe féminin</t>
  </si>
  <si>
    <t>1F3C7</t>
  </si>
  <si>
    <t>🏇</t>
  </si>
  <si>
    <t>courses de chevaux</t>
  </si>
  <si>
    <t>1F514</t>
  </si>
  <si>
    <t>🔔</t>
  </si>
  <si>
    <t>1F915</t>
  </si>
  <si>
    <t>🤕</t>
  </si>
  <si>
    <t>visage avec bandage de tête</t>
  </si>
  <si>
    <t>signe masculin</t>
  </si>
  <si>
    <t>1F3C8</t>
  </si>
  <si>
    <t>🏈</t>
  </si>
  <si>
    <t>football américain</t>
  </si>
  <si>
    <t>1F515</t>
  </si>
  <si>
    <t>🔕</t>
  </si>
  <si>
    <t>cloche avec barre oblique</t>
  </si>
  <si>
    <t>1F916</t>
  </si>
  <si>
    <t>🤖</t>
  </si>
  <si>
    <t>robot</t>
  </si>
  <si>
    <t>♈</t>
  </si>
  <si>
    <t>Bélier</t>
  </si>
  <si>
    <t>1F3C9</t>
  </si>
  <si>
    <t>🏉</t>
  </si>
  <si>
    <t>rugby à XV</t>
  </si>
  <si>
    <t>1F516</t>
  </si>
  <si>
    <t>🔖</t>
  </si>
  <si>
    <t>Signet</t>
  </si>
  <si>
    <t>1F917</t>
  </si>
  <si>
    <t>🤗</t>
  </si>
  <si>
    <t>visage souriant avec les mains ouvertes</t>
  </si>
  <si>
    <t>♉</t>
  </si>
  <si>
    <t>Taureau</t>
  </si>
  <si>
    <t>1F3CA</t>
  </si>
  <si>
    <t>🏊</t>
  </si>
  <si>
    <t>personne nageant</t>
  </si>
  <si>
    <t>1F517</t>
  </si>
  <si>
    <t>🔗</t>
  </si>
  <si>
    <t>lien</t>
  </si>
  <si>
    <t>1F918</t>
  </si>
  <si>
    <t>🤘</t>
  </si>
  <si>
    <t>signe des cornes</t>
  </si>
  <si>
    <t>264A</t>
  </si>
  <si>
    <t>♊</t>
  </si>
  <si>
    <t>Gémeaux</t>
  </si>
  <si>
    <t>1F3CB</t>
  </si>
  <si>
    <t>🏋</t>
  </si>
  <si>
    <t>personne soulevant des poids</t>
  </si>
  <si>
    <t>1F518</t>
  </si>
  <si>
    <t>🔘</t>
  </si>
  <si>
    <t>bouton radio</t>
  </si>
  <si>
    <t>1F919</t>
  </si>
  <si>
    <t>🤙</t>
  </si>
  <si>
    <t>appelez-moi la main</t>
  </si>
  <si>
    <t>264B</t>
  </si>
  <si>
    <t>♋</t>
  </si>
  <si>
    <t>Cancer</t>
  </si>
  <si>
    <t>1F3CC</t>
  </si>
  <si>
    <t>🏌</t>
  </si>
  <si>
    <t>personne golfeur</t>
  </si>
  <si>
    <t>1F519</t>
  </si>
  <si>
    <t>🔙</t>
  </si>
  <si>
    <t>Flèche RETOUR</t>
  </si>
  <si>
    <t>1F91A</t>
  </si>
  <si>
    <t>🤚</t>
  </si>
  <si>
    <t>le dos levé de la main</t>
  </si>
  <si>
    <t>264C</t>
  </si>
  <si>
    <t>♌</t>
  </si>
  <si>
    <t>Lion</t>
  </si>
  <si>
    <t>1F3CD</t>
  </si>
  <si>
    <t>🏍</t>
  </si>
  <si>
    <t>motocyclette</t>
  </si>
  <si>
    <t>1F51A</t>
  </si>
  <si>
    <t>🔚</t>
  </si>
  <si>
    <t>Flèche END</t>
  </si>
  <si>
    <t>1F91B</t>
  </si>
  <si>
    <t>🤛</t>
  </si>
  <si>
    <t>poing tourné vers la gauche</t>
  </si>
  <si>
    <t>264D</t>
  </si>
  <si>
    <t>♍</t>
  </si>
  <si>
    <t>Vierge</t>
  </si>
  <si>
    <t>1F3CE</t>
  </si>
  <si>
    <t>🏎</t>
  </si>
  <si>
    <t>voiture de course</t>
  </si>
  <si>
    <t>1F51B</t>
  </si>
  <si>
    <t>🔛</t>
  </si>
  <si>
    <t>SUR! flèche</t>
  </si>
  <si>
    <t>1F91C</t>
  </si>
  <si>
    <t>🤜</t>
  </si>
  <si>
    <t>poing droit</t>
  </si>
  <si>
    <t>264E</t>
  </si>
  <si>
    <t>♎</t>
  </si>
  <si>
    <t>1F3CF</t>
  </si>
  <si>
    <t>🏏</t>
  </si>
  <si>
    <t>jeu de cricket</t>
  </si>
  <si>
    <t>1F51C</t>
  </si>
  <si>
    <t>🔜</t>
  </si>
  <si>
    <t>Flèche SOON</t>
  </si>
  <si>
    <t>1F91D</t>
  </si>
  <si>
    <t>🤝</t>
  </si>
  <si>
    <t>poignée de main</t>
  </si>
  <si>
    <t>264F</t>
  </si>
  <si>
    <t>♏</t>
  </si>
  <si>
    <t>Scorpion</t>
  </si>
  <si>
    <t>1F3D0</t>
  </si>
  <si>
    <t>🏐</t>
  </si>
  <si>
    <t>volley-ball</t>
  </si>
  <si>
    <t>1F51D</t>
  </si>
  <si>
    <t>🔝</t>
  </si>
  <si>
    <t>Flèche HAUT</t>
  </si>
  <si>
    <t>1F91E</t>
  </si>
  <si>
    <t>🤞</t>
  </si>
  <si>
    <t>croisons les doigts</t>
  </si>
  <si>
    <t>♐</t>
  </si>
  <si>
    <t>Sagittaire</t>
  </si>
  <si>
    <t>1F3D1</t>
  </si>
  <si>
    <t>🏑</t>
  </si>
  <si>
    <t>hockey sur gazon</t>
  </si>
  <si>
    <t>1F51E</t>
  </si>
  <si>
    <t>🔞</t>
  </si>
  <si>
    <t>personne de moins de dix-huit ans</t>
  </si>
  <si>
    <t>1F91F</t>
  </si>
  <si>
    <t>🤟</t>
  </si>
  <si>
    <t>geste d’amour-toi</t>
  </si>
  <si>
    <t>♑</t>
  </si>
  <si>
    <t>Capricorne</t>
  </si>
  <si>
    <t>1F3D2</t>
  </si>
  <si>
    <t>🏒</t>
  </si>
  <si>
    <t>hockey sur glace</t>
  </si>
  <si>
    <t>1F51F</t>
  </si>
  <si>
    <t>🔟</t>
  </si>
  <si>
    <t>keycap: 10</t>
  </si>
  <si>
    <t>1F920</t>
  </si>
  <si>
    <t>🤠</t>
  </si>
  <si>
    <t>visage de chapeau de cow-boy</t>
  </si>
  <si>
    <t>♒</t>
  </si>
  <si>
    <t>Verseau</t>
  </si>
  <si>
    <t>1F3D3</t>
  </si>
  <si>
    <t>🏓</t>
  </si>
  <si>
    <t>ping-pong</t>
  </si>
  <si>
    <t>1F520</t>
  </si>
  <si>
    <t>🔠</t>
  </si>
  <si>
    <t>entrée latin majuscule</t>
  </si>
  <si>
    <t>1F921</t>
  </si>
  <si>
    <t>🤡</t>
  </si>
  <si>
    <t>visage de clown</t>
  </si>
  <si>
    <t>♓</t>
  </si>
  <si>
    <t>Poissons</t>
  </si>
  <si>
    <t>1F3D4</t>
  </si>
  <si>
    <t>🏔</t>
  </si>
  <si>
    <t>montagne enneigée</t>
  </si>
  <si>
    <t>1F521</t>
  </si>
  <si>
    <t>🔡</t>
  </si>
  <si>
    <t>entrée latin minuscule</t>
  </si>
  <si>
    <t>1F922</t>
  </si>
  <si>
    <t>visage nauséeux</t>
  </si>
  <si>
    <t>265F</t>
  </si>
  <si>
    <t>♟</t>
  </si>
  <si>
    <t>pion d’échecs</t>
  </si>
  <si>
    <t>1F3D5</t>
  </si>
  <si>
    <t>🏕</t>
  </si>
  <si>
    <t>camping</t>
  </si>
  <si>
    <t>1F522</t>
  </si>
  <si>
    <t>🔢</t>
  </si>
  <si>
    <t>numéros d’entrée</t>
  </si>
  <si>
    <t>1F923</t>
  </si>
  <si>
    <t>🤣</t>
  </si>
  <si>
    <t>se rouler sur le sol en riant</t>
  </si>
  <si>
    <t>costume de bêche</t>
  </si>
  <si>
    <t>1F3D6</t>
  </si>
  <si>
    <t>🏖</t>
  </si>
  <si>
    <t>plage avec parasol</t>
  </si>
  <si>
    <t>1F523</t>
  </si>
  <si>
    <t>🔣</t>
  </si>
  <si>
    <t>symboles d’entrée</t>
  </si>
  <si>
    <t>1F924</t>
  </si>
  <si>
    <t>🤤</t>
  </si>
  <si>
    <t>visage bave</t>
  </si>
  <si>
    <t>♣</t>
  </si>
  <si>
    <t>costume club</t>
  </si>
  <si>
    <t>1F3D7</t>
  </si>
  <si>
    <t>🏗</t>
  </si>
  <si>
    <t>construction de bâtiments</t>
  </si>
  <si>
    <t>1F524</t>
  </si>
  <si>
    <t>🔤</t>
  </si>
  <si>
    <t>saisir des lettres latines</t>
  </si>
  <si>
    <t>1F925</t>
  </si>
  <si>
    <t>🤥</t>
  </si>
  <si>
    <t>visage couché</t>
  </si>
  <si>
    <t>♥</t>
  </si>
  <si>
    <t>costume de cœur</t>
  </si>
  <si>
    <t>1F3D8</t>
  </si>
  <si>
    <t>🏘</t>
  </si>
  <si>
    <t>Maisons</t>
  </si>
  <si>
    <t>1F525</t>
  </si>
  <si>
    <t>🔥</t>
  </si>
  <si>
    <t>Feu</t>
  </si>
  <si>
    <t>1F926</t>
  </si>
  <si>
    <t>🤦</t>
  </si>
  <si>
    <t>personne facepalming</t>
  </si>
  <si>
    <t>♦</t>
  </si>
  <si>
    <t>costume diamant</t>
  </si>
  <si>
    <t>1F3D9</t>
  </si>
  <si>
    <t>🏙</t>
  </si>
  <si>
    <t>Cityscape</t>
  </si>
  <si>
    <t>1F526</t>
  </si>
  <si>
    <t>🔦</t>
  </si>
  <si>
    <t>torche</t>
  </si>
  <si>
    <t>1F927</t>
  </si>
  <si>
    <t>🤧</t>
  </si>
  <si>
    <t>éternuements du visage</t>
  </si>
  <si>
    <t>♨</t>
  </si>
  <si>
    <t>sources chaudes</t>
  </si>
  <si>
    <t>1F3DA</t>
  </si>
  <si>
    <t>🏚</t>
  </si>
  <si>
    <t>maison abandonnée</t>
  </si>
  <si>
    <t>1F527</t>
  </si>
  <si>
    <t>🔧</t>
  </si>
  <si>
    <t>1F928</t>
  </si>
  <si>
    <t>🤨</t>
  </si>
  <si>
    <t>visage avec sourcil levé</t>
  </si>
  <si>
    <t>✂</t>
  </si>
  <si>
    <t>ciseaux</t>
  </si>
  <si>
    <t>1F3DB</t>
  </si>
  <si>
    <t>🏛</t>
  </si>
  <si>
    <t>bâtiment classique</t>
  </si>
  <si>
    <t>1F528</t>
  </si>
  <si>
    <t>🔨</t>
  </si>
  <si>
    <t>marteau</t>
  </si>
  <si>
    <t>1F929</t>
  </si>
  <si>
    <t>🤩</t>
  </si>
  <si>
    <t>frappé par une étoile</t>
  </si>
  <si>
    <t>✈</t>
  </si>
  <si>
    <t>avion</t>
  </si>
  <si>
    <t>1F3DC</t>
  </si>
  <si>
    <t>🏜</t>
  </si>
  <si>
    <t>désert</t>
  </si>
  <si>
    <t>1F529</t>
  </si>
  <si>
    <t>🔩</t>
  </si>
  <si>
    <t>écrou et boulon</t>
  </si>
  <si>
    <t>1F92A</t>
  </si>
  <si>
    <t>🤪</t>
  </si>
  <si>
    <t>visage loufoque</t>
  </si>
  <si>
    <t>✉</t>
  </si>
  <si>
    <t>enveloppe</t>
  </si>
  <si>
    <t>1F3DD</t>
  </si>
  <si>
    <t>🏝</t>
  </si>
  <si>
    <t>île déserte</t>
  </si>
  <si>
    <t>1F52A</t>
  </si>
  <si>
    <t>🔪</t>
  </si>
  <si>
    <t>couteau de cuisine</t>
  </si>
  <si>
    <t>1F92B</t>
  </si>
  <si>
    <t>🤫</t>
  </si>
  <si>
    <t>visage qui s’était</t>
  </si>
  <si>
    <t>270C</t>
  </si>
  <si>
    <t>✌</t>
  </si>
  <si>
    <t>main de la victoire</t>
  </si>
  <si>
    <t>1F3DE</t>
  </si>
  <si>
    <t>🏞</t>
  </si>
  <si>
    <t>parc national</t>
  </si>
  <si>
    <t>1F52B</t>
  </si>
  <si>
    <t>🔫</t>
  </si>
  <si>
    <t>pistolet à eau</t>
  </si>
  <si>
    <t>1F92C</t>
  </si>
  <si>
    <t>🤬</t>
  </si>
  <si>
    <t>visage avec des symboles sur la bouche</t>
  </si>
  <si>
    <t>270D</t>
  </si>
  <si>
    <t>✍</t>
  </si>
  <si>
    <t>écrire la main</t>
  </si>
  <si>
    <t>1F3DF</t>
  </si>
  <si>
    <t>🏟</t>
  </si>
  <si>
    <t>stade</t>
  </si>
  <si>
    <t>1F52C</t>
  </si>
  <si>
    <t>🔬</t>
  </si>
  <si>
    <t>microscope</t>
  </si>
  <si>
    <t>1F92D</t>
  </si>
  <si>
    <t>🤭</t>
  </si>
  <si>
    <t>visage avec la main sur la bouche</t>
  </si>
  <si>
    <t>270F</t>
  </si>
  <si>
    <t>✏</t>
  </si>
  <si>
    <t>crayon</t>
  </si>
  <si>
    <t>1F3E0</t>
  </si>
  <si>
    <t>🏠</t>
  </si>
  <si>
    <t>maison</t>
  </si>
  <si>
    <t>1F52D</t>
  </si>
  <si>
    <t>🔭</t>
  </si>
  <si>
    <t>télescope</t>
  </si>
  <si>
    <t>1F92E</t>
  </si>
  <si>
    <t>🤮</t>
  </si>
  <si>
    <t>vomissements au visage</t>
  </si>
  <si>
    <t>✒</t>
  </si>
  <si>
    <t>plume noire</t>
  </si>
  <si>
    <t>1F3E1</t>
  </si>
  <si>
    <t>🏡</t>
  </si>
  <si>
    <t>maison avec jardin</t>
  </si>
  <si>
    <t>1F52E</t>
  </si>
  <si>
    <t>🔮</t>
  </si>
  <si>
    <t>boule de cristal</t>
  </si>
  <si>
    <t>1F92F</t>
  </si>
  <si>
    <t>🤯</t>
  </si>
  <si>
    <t>tête qui explose</t>
  </si>
  <si>
    <t>✔</t>
  </si>
  <si>
    <t>coche</t>
  </si>
  <si>
    <t>1F3E2</t>
  </si>
  <si>
    <t>🏢</t>
  </si>
  <si>
    <t xml:space="preserve"> de bureaux</t>
  </si>
  <si>
    <t>1F52F</t>
  </si>
  <si>
    <t>🔯</t>
  </si>
  <si>
    <t>étoile pointillée à six branches</t>
  </si>
  <si>
    <t>1F930</t>
  </si>
  <si>
    <t>🤰</t>
  </si>
  <si>
    <t>femme enceinte</t>
  </si>
  <si>
    <t>✖</t>
  </si>
  <si>
    <t>multiplier</t>
  </si>
  <si>
    <t>1F3E3</t>
  </si>
  <si>
    <t>🏣</t>
  </si>
  <si>
    <t>Bureau de poste japonais</t>
  </si>
  <si>
    <t>1F530</t>
  </si>
  <si>
    <t>🔰</t>
  </si>
  <si>
    <t>Symbole japonais pour débutant</t>
  </si>
  <si>
    <t>1F931</t>
  </si>
  <si>
    <t>🤱</t>
  </si>
  <si>
    <t>l’allaitement</t>
  </si>
  <si>
    <t>271D</t>
  </si>
  <si>
    <t>✝</t>
  </si>
  <si>
    <t>croix latine</t>
  </si>
  <si>
    <t>1F3E4</t>
  </si>
  <si>
    <t>🏤</t>
  </si>
  <si>
    <t>bureau de poste</t>
  </si>
  <si>
    <t>1F531</t>
  </si>
  <si>
    <t>🔱</t>
  </si>
  <si>
    <t>emblème du trident</t>
  </si>
  <si>
    <t>1F932</t>
  </si>
  <si>
    <t>🤲</t>
  </si>
  <si>
    <t>paumes ensemble</t>
  </si>
  <si>
    <t>✡</t>
  </si>
  <si>
    <t>étoile de David</t>
  </si>
  <si>
    <t>1F3E5</t>
  </si>
  <si>
    <t>🏥</t>
  </si>
  <si>
    <t>hôpital</t>
  </si>
  <si>
    <t>1F532</t>
  </si>
  <si>
    <t>🔲</t>
  </si>
  <si>
    <t>bouton carré noir</t>
  </si>
  <si>
    <t>1F933</t>
  </si>
  <si>
    <t>🤳</t>
  </si>
  <si>
    <t>selfie</t>
  </si>
  <si>
    <t>✳</t>
  </si>
  <si>
    <t>astérisque à huit rayons</t>
  </si>
  <si>
    <t>1F3E6</t>
  </si>
  <si>
    <t>🏦</t>
  </si>
  <si>
    <t>banque</t>
  </si>
  <si>
    <t>1F533</t>
  </si>
  <si>
    <t>🔳</t>
  </si>
  <si>
    <t>bouton carré blanc</t>
  </si>
  <si>
    <t>1F934</t>
  </si>
  <si>
    <t>🤴</t>
  </si>
  <si>
    <t>prince</t>
  </si>
  <si>
    <t>✴</t>
  </si>
  <si>
    <t>étoile à huit branches</t>
  </si>
  <si>
    <t>1F3E7</t>
  </si>
  <si>
    <t>🏧</t>
  </si>
  <si>
    <t>Panneau ATM</t>
  </si>
  <si>
    <t>1F534</t>
  </si>
  <si>
    <t>🔴</t>
  </si>
  <si>
    <t>cercle rouge</t>
  </si>
  <si>
    <t>1F935</t>
  </si>
  <si>
    <t>🤵</t>
  </si>
  <si>
    <t>personne en smoking</t>
  </si>
  <si>
    <t>❄</t>
  </si>
  <si>
    <t>flocon de neige</t>
  </si>
  <si>
    <t>1F3E8</t>
  </si>
  <si>
    <t>🏨</t>
  </si>
  <si>
    <t>hôtel</t>
  </si>
  <si>
    <t>1F535</t>
  </si>
  <si>
    <t>🔵</t>
  </si>
  <si>
    <t>cercle bleu</t>
  </si>
  <si>
    <t>1F936</t>
  </si>
  <si>
    <t>🤶</t>
  </si>
  <si>
    <t>Mme Claus</t>
  </si>
  <si>
    <t>❇</t>
  </si>
  <si>
    <t>scintiller</t>
  </si>
  <si>
    <t>1F3E9</t>
  </si>
  <si>
    <t>🏩</t>
  </si>
  <si>
    <t>love hôtel</t>
  </si>
  <si>
    <t>1F536</t>
  </si>
  <si>
    <t>🔶</t>
  </si>
  <si>
    <t>grand diamant orange</t>
  </si>
  <si>
    <t>1F937</t>
  </si>
  <si>
    <t>🤷</t>
  </si>
  <si>
    <t>personne haussant les épaules</t>
  </si>
  <si>
    <t>274E</t>
  </si>
  <si>
    <t>❎</t>
  </si>
  <si>
    <t>bouton de marque croisée</t>
  </si>
  <si>
    <t>1F3EA</t>
  </si>
  <si>
    <t>🏪</t>
  </si>
  <si>
    <t>dépanneur</t>
  </si>
  <si>
    <t>1F537</t>
  </si>
  <si>
    <t>🔷</t>
  </si>
  <si>
    <t>grand diamant bleu</t>
  </si>
  <si>
    <t>1F938</t>
  </si>
  <si>
    <t>🤸</t>
  </si>
  <si>
    <t>chariot de personne</t>
  </si>
  <si>
    <t>❓</t>
  </si>
  <si>
    <t>point d’interrogation rouge</t>
  </si>
  <si>
    <t>1F3EB</t>
  </si>
  <si>
    <t>🏫</t>
  </si>
  <si>
    <t>école</t>
  </si>
  <si>
    <t>1F538</t>
  </si>
  <si>
    <t>🔸</t>
  </si>
  <si>
    <t>petit diamant orange</t>
  </si>
  <si>
    <t>1F939</t>
  </si>
  <si>
    <t>🤹</t>
  </si>
  <si>
    <t>personne jonglant</t>
  </si>
  <si>
    <t>❔</t>
  </si>
  <si>
    <t>point d’interrogation blanc</t>
  </si>
  <si>
    <t>1F3EC</t>
  </si>
  <si>
    <t>🏬</t>
  </si>
  <si>
    <t>grand magasin</t>
  </si>
  <si>
    <t>1F539</t>
  </si>
  <si>
    <t>🔹</t>
  </si>
  <si>
    <t>petit diamant bleu</t>
  </si>
  <si>
    <t>1F93A</t>
  </si>
  <si>
    <t>🤺</t>
  </si>
  <si>
    <t>personne escrime</t>
  </si>
  <si>
    <t>❕</t>
  </si>
  <si>
    <t>point d’exclamation blanc</t>
  </si>
  <si>
    <t>1F3ED</t>
  </si>
  <si>
    <t>🏭</t>
  </si>
  <si>
    <t>usine</t>
  </si>
  <si>
    <t>1F53A</t>
  </si>
  <si>
    <t>🔺</t>
  </si>
  <si>
    <t>triangle rouge pointé vers le haut</t>
  </si>
  <si>
    <t>1F93C</t>
  </si>
  <si>
    <t>🤼</t>
  </si>
  <si>
    <t>les gens luttent</t>
  </si>
  <si>
    <t>❗</t>
  </si>
  <si>
    <t>point d’exclamation rouge</t>
  </si>
  <si>
    <t>1F3EE</t>
  </si>
  <si>
    <t>🏮</t>
  </si>
  <si>
    <t>lanterne en papier rouge</t>
  </si>
  <si>
    <t>1F53B</t>
  </si>
  <si>
    <t>🔻</t>
  </si>
  <si>
    <t>triangle rouge pointé vers le bas</t>
  </si>
  <si>
    <t>1F93D</t>
  </si>
  <si>
    <t>🤽</t>
  </si>
  <si>
    <t>personne jouant au water-polo</t>
  </si>
  <si>
    <t>❣</t>
  </si>
  <si>
    <t>exclamation du cœur</t>
  </si>
  <si>
    <t>1F3EF</t>
  </si>
  <si>
    <t>🏯</t>
  </si>
  <si>
    <t>Château japonais</t>
  </si>
  <si>
    <t>1F53C</t>
  </si>
  <si>
    <t>🔼</t>
  </si>
  <si>
    <t>bouton vers le haut</t>
  </si>
  <si>
    <t>1F93E</t>
  </si>
  <si>
    <t>🤾</t>
  </si>
  <si>
    <t>personne jouant au handball</t>
  </si>
  <si>
    <t>❤</t>
  </si>
  <si>
    <t>cœur rouge</t>
  </si>
  <si>
    <t>1F3F0</t>
  </si>
  <si>
    <t>🏰</t>
  </si>
  <si>
    <t>château</t>
  </si>
  <si>
    <t>1F53D</t>
  </si>
  <si>
    <t>🔽</t>
  </si>
  <si>
    <t>bouton vers le bas</t>
  </si>
  <si>
    <t>1F93F</t>
  </si>
  <si>
    <t>🤿</t>
  </si>
  <si>
    <t>masque de plongée</t>
  </si>
  <si>
    <t>✅</t>
  </si>
  <si>
    <t>bouton de coche</t>
  </si>
  <si>
    <t>1F3F3</t>
  </si>
  <si>
    <t>🏳</t>
  </si>
  <si>
    <t>drapeau blanc</t>
  </si>
  <si>
    <t>1F549</t>
  </si>
  <si>
    <t>🕉</t>
  </si>
  <si>
    <t>1F940</t>
  </si>
  <si>
    <t>🥀</t>
  </si>
  <si>
    <t>fleur fanée</t>
  </si>
  <si>
    <t>270A</t>
  </si>
  <si>
    <t>✊</t>
  </si>
  <si>
    <t>poing levé</t>
  </si>
  <si>
    <t>1F3F4</t>
  </si>
  <si>
    <t>🏴</t>
  </si>
  <si>
    <t>drapeau noir</t>
  </si>
  <si>
    <t>1F54A</t>
  </si>
  <si>
    <t>🕊</t>
  </si>
  <si>
    <t>où</t>
  </si>
  <si>
    <t>1F941</t>
  </si>
  <si>
    <t>🥁</t>
  </si>
  <si>
    <t>tambour</t>
  </si>
  <si>
    <t>270B</t>
  </si>
  <si>
    <t>✋</t>
  </si>
  <si>
    <t>main levée</t>
  </si>
  <si>
    <t>1F3F5</t>
  </si>
  <si>
    <t>🏵</t>
  </si>
  <si>
    <t>rosette</t>
  </si>
  <si>
    <t>1F54B</t>
  </si>
  <si>
    <t>🕋</t>
  </si>
  <si>
    <t>Kaaba</t>
  </si>
  <si>
    <t>1F942</t>
  </si>
  <si>
    <t>🥂</t>
  </si>
  <si>
    <t>lunettes qui clignotent</t>
  </si>
  <si>
    <t>✨</t>
  </si>
  <si>
    <t>Étincelles</t>
  </si>
  <si>
    <t>1F3F7</t>
  </si>
  <si>
    <t>🏷</t>
  </si>
  <si>
    <t>étiquette</t>
  </si>
  <si>
    <t>1F54C</t>
  </si>
  <si>
    <t>🕌</t>
  </si>
  <si>
    <t>mosquée</t>
  </si>
  <si>
    <t>1F943</t>
  </si>
  <si>
    <t>🥃</t>
  </si>
  <si>
    <t>verre tumbler</t>
  </si>
  <si>
    <t>274C</t>
  </si>
  <si>
    <t>❌</t>
  </si>
  <si>
    <t>marque croisée</t>
  </si>
  <si>
    <t>1F3F8</t>
  </si>
  <si>
    <t>🏸</t>
  </si>
  <si>
    <t>badminton</t>
  </si>
  <si>
    <t>1F54D</t>
  </si>
  <si>
    <t>🕍</t>
  </si>
  <si>
    <t>synagogue</t>
  </si>
  <si>
    <t>1F944</t>
  </si>
  <si>
    <t>🥄</t>
  </si>
  <si>
    <t>cuiller</t>
  </si>
  <si>
    <t>☔</t>
  </si>
  <si>
    <t>parapluie avec gouttes de pluie</t>
  </si>
  <si>
    <t>1F3F9</t>
  </si>
  <si>
    <t>🏹</t>
  </si>
  <si>
    <t>arc et flèche</t>
  </si>
  <si>
    <t>1F54E</t>
  </si>
  <si>
    <t>🕎</t>
  </si>
  <si>
    <t>ménorah</t>
  </si>
  <si>
    <t>1F945</t>
  </si>
  <si>
    <t>🥅</t>
  </si>
  <si>
    <t>but net</t>
  </si>
  <si>
    <t>☕</t>
  </si>
  <si>
    <t>boisson chaude</t>
  </si>
  <si>
    <t>1F3FA</t>
  </si>
  <si>
    <t>🏺</t>
  </si>
  <si>
    <t>amphore</t>
  </si>
  <si>
    <t>1F550</t>
  </si>
  <si>
    <t>🕐</t>
  </si>
  <si>
    <t>une heure</t>
  </si>
  <si>
    <t>1F947</t>
  </si>
  <si>
    <t>🥇</t>
  </si>
  <si>
    <t>Médaille de 1ère place</t>
  </si>
  <si>
    <t>267B</t>
  </si>
  <si>
    <t>♻</t>
  </si>
  <si>
    <t>symbole de recyclage</t>
  </si>
  <si>
    <t>1F400</t>
  </si>
  <si>
    <t>🐀</t>
  </si>
  <si>
    <t>rat</t>
  </si>
  <si>
    <t>1F551</t>
  </si>
  <si>
    <t>🕑</t>
  </si>
  <si>
    <t>deux heures</t>
  </si>
  <si>
    <t>1F948</t>
  </si>
  <si>
    <t>🥈</t>
  </si>
  <si>
    <t>Médaille de 2e place</t>
  </si>
  <si>
    <t>23CF</t>
  </si>
  <si>
    <t>⏏</t>
  </si>
  <si>
    <t>bouton d’éjection</t>
  </si>
  <si>
    <t>1F401</t>
  </si>
  <si>
    <t>🐁</t>
  </si>
  <si>
    <t>souris</t>
  </si>
  <si>
    <t>1F552</t>
  </si>
  <si>
    <t>🕒</t>
  </si>
  <si>
    <t>trois heures</t>
  </si>
  <si>
    <t>1F949</t>
  </si>
  <si>
    <t>🥉</t>
  </si>
  <si>
    <t>Médaille de 3ème place</t>
  </si>
  <si>
    <t>25FB</t>
  </si>
  <si>
    <t>◻</t>
  </si>
  <si>
    <t>carré moyen blanc</t>
  </si>
  <si>
    <t>1F402</t>
  </si>
  <si>
    <t>🐂</t>
  </si>
  <si>
    <t>1F553</t>
  </si>
  <si>
    <t>🕓</t>
  </si>
  <si>
    <t>quatre heures</t>
  </si>
  <si>
    <t>1F94A</t>
  </si>
  <si>
    <t>🥊</t>
  </si>
  <si>
    <t>gant de boxe</t>
  </si>
  <si>
    <t>25FC</t>
  </si>
  <si>
    <t>◼</t>
  </si>
  <si>
    <t>carré moyen noir</t>
  </si>
  <si>
    <t>1F403</t>
  </si>
  <si>
    <t>🐃</t>
  </si>
  <si>
    <t>buffle d'Asie</t>
  </si>
  <si>
    <t>1F554</t>
  </si>
  <si>
    <t>🕔</t>
  </si>
  <si>
    <t>cinq heures</t>
  </si>
  <si>
    <t>1F94B</t>
  </si>
  <si>
    <t>🥋</t>
  </si>
  <si>
    <t>uniforme d’arts martiaux</t>
  </si>
  <si>
    <t>25FD</t>
  </si>
  <si>
    <t>◽</t>
  </si>
  <si>
    <t>carré blanc moyen-petit</t>
  </si>
  <si>
    <t>1F404</t>
  </si>
  <si>
    <t>🐄</t>
  </si>
  <si>
    <t>vache</t>
  </si>
  <si>
    <t>1F555</t>
  </si>
  <si>
    <t>🕕</t>
  </si>
  <si>
    <t>six heures</t>
  </si>
  <si>
    <t>1F94C</t>
  </si>
  <si>
    <t>🥌</t>
  </si>
  <si>
    <t>pierre de curling</t>
  </si>
  <si>
    <t>25FE</t>
  </si>
  <si>
    <t>◾</t>
  </si>
  <si>
    <t>noir moyen-petit carré</t>
  </si>
  <si>
    <t>1F405</t>
  </si>
  <si>
    <t>🐅</t>
  </si>
  <si>
    <t>tigre</t>
  </si>
  <si>
    <t>1F556</t>
  </si>
  <si>
    <t>🕖</t>
  </si>
  <si>
    <t>sept heures</t>
  </si>
  <si>
    <t>1F94D</t>
  </si>
  <si>
    <t>🥍</t>
  </si>
  <si>
    <t>lacrosse</t>
  </si>
  <si>
    <t>26A0</t>
  </si>
  <si>
    <t>⚠</t>
  </si>
  <si>
    <t>avertissement</t>
  </si>
  <si>
    <t>1F406</t>
  </si>
  <si>
    <t>🐆</t>
  </si>
  <si>
    <t>léopard</t>
  </si>
  <si>
    <t>1F557</t>
  </si>
  <si>
    <t>🕗</t>
  </si>
  <si>
    <t>huit heures</t>
  </si>
  <si>
    <t>1F94E</t>
  </si>
  <si>
    <t>🥎</t>
  </si>
  <si>
    <t>softball</t>
  </si>
  <si>
    <t>26A1</t>
  </si>
  <si>
    <t>⚡</t>
  </si>
  <si>
    <t>haute tension</t>
  </si>
  <si>
    <t>1F407</t>
  </si>
  <si>
    <t>🐇</t>
  </si>
  <si>
    <t>lapin</t>
  </si>
  <si>
    <t>1F558</t>
  </si>
  <si>
    <t>🕘</t>
  </si>
  <si>
    <t>neuf heures</t>
  </si>
  <si>
    <t>1F94F</t>
  </si>
  <si>
    <t>🥏</t>
  </si>
  <si>
    <t>disque volant</t>
  </si>
  <si>
    <t>☘</t>
  </si>
  <si>
    <t>trèfle</t>
  </si>
  <si>
    <t>1F408</t>
  </si>
  <si>
    <t>🐈</t>
  </si>
  <si>
    <t>chat</t>
  </si>
  <si>
    <t>1F559</t>
  </si>
  <si>
    <t>🕙</t>
  </si>
  <si>
    <t>dix heures</t>
  </si>
  <si>
    <t>1F950</t>
  </si>
  <si>
    <t>🥐</t>
  </si>
  <si>
    <t>croissant</t>
  </si>
  <si>
    <t>267E</t>
  </si>
  <si>
    <t>♾</t>
  </si>
  <si>
    <t>Infini</t>
  </si>
  <si>
    <t>1F409</t>
  </si>
  <si>
    <t>🐉</t>
  </si>
  <si>
    <t>dragon</t>
  </si>
  <si>
    <t>1F55A</t>
  </si>
  <si>
    <t>🕚</t>
  </si>
  <si>
    <t>onze heures</t>
  </si>
  <si>
    <t>1F951</t>
  </si>
  <si>
    <t>🥑</t>
  </si>
  <si>
    <t>avocat</t>
  </si>
  <si>
    <t>267F</t>
  </si>
  <si>
    <t>♿</t>
  </si>
  <si>
    <t>symbole de fauteuil roulant</t>
  </si>
  <si>
    <t>1F40A</t>
  </si>
  <si>
    <t>🐊</t>
  </si>
  <si>
    <t>crocodile</t>
  </si>
  <si>
    <t>1F55B</t>
  </si>
  <si>
    <t>🕛</t>
  </si>
  <si>
    <t>Midi</t>
  </si>
  <si>
    <t>1F952</t>
  </si>
  <si>
    <t>🥒</t>
  </si>
  <si>
    <t>concombre</t>
  </si>
  <si>
    <t>⚒</t>
  </si>
  <si>
    <t>marteau et pic</t>
  </si>
  <si>
    <t>1F40B</t>
  </si>
  <si>
    <t>🐋</t>
  </si>
  <si>
    <t>baleine</t>
  </si>
  <si>
    <t>1F55C</t>
  </si>
  <si>
    <t>🕜</t>
  </si>
  <si>
    <t>un-trente</t>
  </si>
  <si>
    <t>1F953</t>
  </si>
  <si>
    <t>🥓</t>
  </si>
  <si>
    <t>lard</t>
  </si>
  <si>
    <t>⚓</t>
  </si>
  <si>
    <t>ancre</t>
  </si>
  <si>
    <t>1F40C</t>
  </si>
  <si>
    <t>🐌</t>
  </si>
  <si>
    <t>escargot</t>
  </si>
  <si>
    <t>1F55D</t>
  </si>
  <si>
    <t>🕝</t>
  </si>
  <si>
    <t>deux-trente</t>
  </si>
  <si>
    <t>1F954</t>
  </si>
  <si>
    <t>🥔</t>
  </si>
  <si>
    <t>pomme de terre</t>
  </si>
  <si>
    <t>⚔</t>
  </si>
  <si>
    <t>1F40D</t>
  </si>
  <si>
    <t>🐍</t>
  </si>
  <si>
    <t>serpent</t>
  </si>
  <si>
    <t>1F55E</t>
  </si>
  <si>
    <t>🕞</t>
  </si>
  <si>
    <t>trois-trente</t>
  </si>
  <si>
    <t>1F955</t>
  </si>
  <si>
    <t>🥕</t>
  </si>
  <si>
    <t>carotte</t>
  </si>
  <si>
    <t>⚕</t>
  </si>
  <si>
    <t>1F40E</t>
  </si>
  <si>
    <t>🐎</t>
  </si>
  <si>
    <t>cheval</t>
  </si>
  <si>
    <t>1F55F</t>
  </si>
  <si>
    <t>🕟</t>
  </si>
  <si>
    <t>quatre-trente</t>
  </si>
  <si>
    <t>1F956</t>
  </si>
  <si>
    <t>🥖</t>
  </si>
  <si>
    <t>pain baguette</t>
  </si>
  <si>
    <t>⚖</t>
  </si>
  <si>
    <t>1F40F</t>
  </si>
  <si>
    <t>🐏</t>
  </si>
  <si>
    <t>bélier</t>
  </si>
  <si>
    <t>1F560</t>
  </si>
  <si>
    <t>🕠</t>
  </si>
  <si>
    <t>cinq-trente</t>
  </si>
  <si>
    <t>1F957</t>
  </si>
  <si>
    <t>🥗</t>
  </si>
  <si>
    <t>salade verte</t>
  </si>
  <si>
    <t>⚗</t>
  </si>
  <si>
    <t>1F410</t>
  </si>
  <si>
    <t>🐐</t>
  </si>
  <si>
    <t>chèvre</t>
  </si>
  <si>
    <t>1F561</t>
  </si>
  <si>
    <t>🕡</t>
  </si>
  <si>
    <t>six-trente</t>
  </si>
  <si>
    <t>1F958</t>
  </si>
  <si>
    <t>🥘</t>
  </si>
  <si>
    <t>casserole peu profonde de nourriture</t>
  </si>
  <si>
    <t>⚙</t>
  </si>
  <si>
    <t>engrenage</t>
  </si>
  <si>
    <t>1F411</t>
  </si>
  <si>
    <t>🐑</t>
  </si>
  <si>
    <t>brebis</t>
  </si>
  <si>
    <t>1F562</t>
  </si>
  <si>
    <t>🕢</t>
  </si>
  <si>
    <t>sept-trente</t>
  </si>
  <si>
    <t>1F959</t>
  </si>
  <si>
    <t>🥙</t>
  </si>
  <si>
    <t>pain plat farci</t>
  </si>
  <si>
    <t>269B</t>
  </si>
  <si>
    <t>⚛</t>
  </si>
  <si>
    <t>symbole d’atome</t>
  </si>
  <si>
    <t>1F412</t>
  </si>
  <si>
    <t>🐒</t>
  </si>
  <si>
    <t>singe</t>
  </si>
  <si>
    <t>1F563</t>
  </si>
  <si>
    <t>🕣</t>
  </si>
  <si>
    <t>huit-trente</t>
  </si>
  <si>
    <t>1F95A</t>
  </si>
  <si>
    <t>🥚</t>
  </si>
  <si>
    <t>oeuf</t>
  </si>
  <si>
    <t>269C</t>
  </si>
  <si>
    <t>⚜</t>
  </si>
  <si>
    <t>fleur-de-lis</t>
  </si>
  <si>
    <t>1F413</t>
  </si>
  <si>
    <t>🐓</t>
  </si>
  <si>
    <t>coq</t>
  </si>
  <si>
    <t>1F564</t>
  </si>
  <si>
    <t>🕤</t>
  </si>
  <si>
    <t>neuf-trente</t>
  </si>
  <si>
    <t>1F95B</t>
  </si>
  <si>
    <t>🥛</t>
  </si>
  <si>
    <t>verre de lait</t>
  </si>
  <si>
    <t>26A7</t>
  </si>
  <si>
    <t>⚧</t>
  </si>
  <si>
    <t>symbole transgenre</t>
  </si>
  <si>
    <t>1F414</t>
  </si>
  <si>
    <t>🐔</t>
  </si>
  <si>
    <t>poulet</t>
  </si>
  <si>
    <t>1F565</t>
  </si>
  <si>
    <t>🕥</t>
  </si>
  <si>
    <t>dix-trente</t>
  </si>
  <si>
    <t>1F95C</t>
  </si>
  <si>
    <t>🥜</t>
  </si>
  <si>
    <t>cacahuètes</t>
  </si>
  <si>
    <t>26AA</t>
  </si>
  <si>
    <t>⚪</t>
  </si>
  <si>
    <t>cercle blanc</t>
  </si>
  <si>
    <t>1F415</t>
  </si>
  <si>
    <t>🐕</t>
  </si>
  <si>
    <t>chien</t>
  </si>
  <si>
    <t>1F566</t>
  </si>
  <si>
    <t>🕦</t>
  </si>
  <si>
    <t>onze-trente</t>
  </si>
  <si>
    <t>1F95D</t>
  </si>
  <si>
    <t>🥝</t>
  </si>
  <si>
    <t>kiwi</t>
  </si>
  <si>
    <t>26AB</t>
  </si>
  <si>
    <t>⚫</t>
  </si>
  <si>
    <t>cercle noir</t>
  </si>
  <si>
    <t>1F416</t>
  </si>
  <si>
    <t>🐖</t>
  </si>
  <si>
    <t>cochon</t>
  </si>
  <si>
    <t>1F567</t>
  </si>
  <si>
    <t>🕧</t>
  </si>
  <si>
    <t>douze-trente</t>
  </si>
  <si>
    <t>1F95E</t>
  </si>
  <si>
    <t>🥞</t>
  </si>
  <si>
    <t>26B0</t>
  </si>
  <si>
    <t>⚰</t>
  </si>
  <si>
    <t>cercueil</t>
  </si>
  <si>
    <t>1F417</t>
  </si>
  <si>
    <t>🐗</t>
  </si>
  <si>
    <t>verrat</t>
  </si>
  <si>
    <t>1F56F</t>
  </si>
  <si>
    <t>🕯</t>
  </si>
  <si>
    <t>bougie</t>
  </si>
  <si>
    <t>1F95F</t>
  </si>
  <si>
    <t>🥟</t>
  </si>
  <si>
    <t>boulette</t>
  </si>
  <si>
    <t>26B1</t>
  </si>
  <si>
    <t>⚱</t>
  </si>
  <si>
    <t>urne funéraire</t>
  </si>
  <si>
    <t>1F418</t>
  </si>
  <si>
    <t>🐘</t>
  </si>
  <si>
    <t>éléphant</t>
  </si>
  <si>
    <t>1F570</t>
  </si>
  <si>
    <t>🕰</t>
  </si>
  <si>
    <t>horloge de cheminée</t>
  </si>
  <si>
    <t>1F960</t>
  </si>
  <si>
    <t>🥠</t>
  </si>
  <si>
    <t>Biscuit</t>
  </si>
  <si>
    <t>26C4</t>
  </si>
  <si>
    <t>⛄</t>
  </si>
  <si>
    <t>bonhomme de neige sans neige</t>
  </si>
  <si>
    <t>1F419</t>
  </si>
  <si>
    <t>🐙</t>
  </si>
  <si>
    <t>pieuvre</t>
  </si>
  <si>
    <t>1F573</t>
  </si>
  <si>
    <t>🕳</t>
  </si>
  <si>
    <t>trou</t>
  </si>
  <si>
    <t>1F961</t>
  </si>
  <si>
    <t>🥡</t>
  </si>
  <si>
    <t>boîte à emporter</t>
  </si>
  <si>
    <t>26C5</t>
  </si>
  <si>
    <t>⛅</t>
  </si>
  <si>
    <t>soleil derrière les nuages</t>
  </si>
  <si>
    <t>1F41A</t>
  </si>
  <si>
    <t>🐚</t>
  </si>
  <si>
    <t>coquille en spirale</t>
  </si>
  <si>
    <t>1F574</t>
  </si>
  <si>
    <t>🕴</t>
  </si>
  <si>
    <t>personne en costume en lévitation</t>
  </si>
  <si>
    <t>1F962</t>
  </si>
  <si>
    <t>🥢</t>
  </si>
  <si>
    <t>baguettes</t>
  </si>
  <si>
    <t>26C8</t>
  </si>
  <si>
    <t>⛈</t>
  </si>
  <si>
    <t>nuage avec la foudre et la pluie</t>
  </si>
  <si>
    <t>1F41B</t>
  </si>
  <si>
    <t>🐛</t>
  </si>
  <si>
    <t>punaise</t>
  </si>
  <si>
    <t>1F575</t>
  </si>
  <si>
    <t>🕵</t>
  </si>
  <si>
    <t>détective</t>
  </si>
  <si>
    <t>1F963</t>
  </si>
  <si>
    <t>🥣</t>
  </si>
  <si>
    <t>bol avec cuillère</t>
  </si>
  <si>
    <t>26CE</t>
  </si>
  <si>
    <t>⛎</t>
  </si>
  <si>
    <t>Ophiuchus</t>
  </si>
  <si>
    <t>1F41C</t>
  </si>
  <si>
    <t>🐜</t>
  </si>
  <si>
    <t>sur</t>
  </si>
  <si>
    <t>1F576</t>
  </si>
  <si>
    <t>🕶</t>
  </si>
  <si>
    <t>lunettes de soleil</t>
  </si>
  <si>
    <t>1F964</t>
  </si>
  <si>
    <t>🥤</t>
  </si>
  <si>
    <t>tasse avec paille</t>
  </si>
  <si>
    <t>26CF</t>
  </si>
  <si>
    <t>⛏</t>
  </si>
  <si>
    <t>cueillir</t>
  </si>
  <si>
    <t>1F41D</t>
  </si>
  <si>
    <t>🐝</t>
  </si>
  <si>
    <t>abeille</t>
  </si>
  <si>
    <t>1F577</t>
  </si>
  <si>
    <t>🕷</t>
  </si>
  <si>
    <t>araignée</t>
  </si>
  <si>
    <t>1F965</t>
  </si>
  <si>
    <t>🥥</t>
  </si>
  <si>
    <t>noix de coco</t>
  </si>
  <si>
    <t>26D1</t>
  </si>
  <si>
    <t>⛑</t>
  </si>
  <si>
    <t>casque de secouriste</t>
  </si>
  <si>
    <t>1F41E</t>
  </si>
  <si>
    <t>🐞</t>
  </si>
  <si>
    <t>coccinelle</t>
  </si>
  <si>
    <t>1F578</t>
  </si>
  <si>
    <t>🕸</t>
  </si>
  <si>
    <t>toile d’araignée</t>
  </si>
  <si>
    <t>1F966</t>
  </si>
  <si>
    <t>🥦</t>
  </si>
  <si>
    <t>brocoli</t>
  </si>
  <si>
    <t>26D3</t>
  </si>
  <si>
    <t>⛓</t>
  </si>
  <si>
    <t>enchaîne</t>
  </si>
  <si>
    <t>1F41F</t>
  </si>
  <si>
    <t>🐟</t>
  </si>
  <si>
    <t>poisson</t>
  </si>
  <si>
    <t>1F579</t>
  </si>
  <si>
    <t>🕹</t>
  </si>
  <si>
    <t>joystick</t>
  </si>
  <si>
    <t>1F967</t>
  </si>
  <si>
    <t>🥧</t>
  </si>
  <si>
    <t>26D4</t>
  </si>
  <si>
    <t>⛔</t>
  </si>
  <si>
    <t>entrée interdite</t>
  </si>
  <si>
    <t>1F420</t>
  </si>
  <si>
    <t>🐠</t>
  </si>
  <si>
    <t>poissons tropicaux</t>
  </si>
  <si>
    <t>1F57A</t>
  </si>
  <si>
    <t>🕺</t>
  </si>
  <si>
    <t>homme dansant</t>
  </si>
  <si>
    <t>1F968</t>
  </si>
  <si>
    <t>🥨</t>
  </si>
  <si>
    <t>bretzel</t>
  </si>
  <si>
    <t>26EA</t>
  </si>
  <si>
    <t>⛪</t>
  </si>
  <si>
    <t>église</t>
  </si>
  <si>
    <t>1F421</t>
  </si>
  <si>
    <t>🐡</t>
  </si>
  <si>
    <t>Blowfish</t>
  </si>
  <si>
    <t>1F587</t>
  </si>
  <si>
    <t>🖇</t>
  </si>
  <si>
    <t>trombones liés</t>
  </si>
  <si>
    <t>1F969</t>
  </si>
  <si>
    <t>🥩</t>
  </si>
  <si>
    <t>coupe de viande</t>
  </si>
  <si>
    <t>26F0</t>
  </si>
  <si>
    <t>⛰</t>
  </si>
  <si>
    <t>montagne</t>
  </si>
  <si>
    <t>1F422</t>
  </si>
  <si>
    <t>🐢</t>
  </si>
  <si>
    <t>tortue</t>
  </si>
  <si>
    <t>1F58A</t>
  </si>
  <si>
    <t>🖊</t>
  </si>
  <si>
    <t>stylo</t>
  </si>
  <si>
    <t>1F96A</t>
  </si>
  <si>
    <t>🥪</t>
  </si>
  <si>
    <t>sandwich</t>
  </si>
  <si>
    <t>26F1</t>
  </si>
  <si>
    <t>⛱</t>
  </si>
  <si>
    <t>parapluie au sol</t>
  </si>
  <si>
    <t>1F423</t>
  </si>
  <si>
    <t>🐣</t>
  </si>
  <si>
    <t>poussin à couver</t>
  </si>
  <si>
    <t>1F58B</t>
  </si>
  <si>
    <t>🖋</t>
  </si>
  <si>
    <t>1F96B</t>
  </si>
  <si>
    <t>🥫</t>
  </si>
  <si>
    <t>conserve</t>
  </si>
  <si>
    <t>26F2</t>
  </si>
  <si>
    <t>⛲</t>
  </si>
  <si>
    <t>fontaine</t>
  </si>
  <si>
    <t>1F424</t>
  </si>
  <si>
    <t>🐤</t>
  </si>
  <si>
    <t>bébé poussin</t>
  </si>
  <si>
    <t>1F58C</t>
  </si>
  <si>
    <t>🖌</t>
  </si>
  <si>
    <t>pinceau</t>
  </si>
  <si>
    <t>1F96C</t>
  </si>
  <si>
    <t>🥬</t>
  </si>
  <si>
    <t>vert feuillu</t>
  </si>
  <si>
    <t>26F3</t>
  </si>
  <si>
    <t>⛳</t>
  </si>
  <si>
    <t>drapeau dans le trou</t>
  </si>
  <si>
    <t>1F425</t>
  </si>
  <si>
    <t>🐥</t>
  </si>
  <si>
    <t>poussin face à l’avant</t>
  </si>
  <si>
    <t>1F58D</t>
  </si>
  <si>
    <t>🖍</t>
  </si>
  <si>
    <t>1F96D</t>
  </si>
  <si>
    <t>🥭</t>
  </si>
  <si>
    <t>mangue</t>
  </si>
  <si>
    <t>26F4</t>
  </si>
  <si>
    <t>⛴</t>
  </si>
  <si>
    <t>bac</t>
  </si>
  <si>
    <t>1F426</t>
  </si>
  <si>
    <t>🐦</t>
  </si>
  <si>
    <t>oiseau</t>
  </si>
  <si>
    <t>1F590</t>
  </si>
  <si>
    <t>🖐</t>
  </si>
  <si>
    <t>main avec les doigts écartés</t>
  </si>
  <si>
    <t>1F96E</t>
  </si>
  <si>
    <t>🥮</t>
  </si>
  <si>
    <t>gâteau de lune</t>
  </si>
  <si>
    <t>26F5</t>
  </si>
  <si>
    <t>⛵</t>
  </si>
  <si>
    <t>voilier</t>
  </si>
  <si>
    <t>1F427</t>
  </si>
  <si>
    <t>🐧</t>
  </si>
  <si>
    <t>pingouin</t>
  </si>
  <si>
    <t>1F595</t>
  </si>
  <si>
    <t>🖕</t>
  </si>
  <si>
    <t>majeur</t>
  </si>
  <si>
    <t>1F96F</t>
  </si>
  <si>
    <t>🥯</t>
  </si>
  <si>
    <t>bagel</t>
  </si>
  <si>
    <t>26F7</t>
  </si>
  <si>
    <t>⛷</t>
  </si>
  <si>
    <t>skieur</t>
  </si>
  <si>
    <t>1F428</t>
  </si>
  <si>
    <t>🐨</t>
  </si>
  <si>
    <t>koala</t>
  </si>
  <si>
    <t>1F596</t>
  </si>
  <si>
    <t>🖖</t>
  </si>
  <si>
    <t>santé vulcaine</t>
  </si>
  <si>
    <t>1F970</t>
  </si>
  <si>
    <t>🥰</t>
  </si>
  <si>
    <t>visage souriant avec des cœurs</t>
  </si>
  <si>
    <t>26F8</t>
  </si>
  <si>
    <t>⛸</t>
  </si>
  <si>
    <t>patin à glace</t>
  </si>
  <si>
    <t>1F429</t>
  </si>
  <si>
    <t>🐩</t>
  </si>
  <si>
    <t>caniche</t>
  </si>
  <si>
    <t>1F5A4</t>
  </si>
  <si>
    <t>🖤</t>
  </si>
  <si>
    <t>cœur noir</t>
  </si>
  <si>
    <t>1F971</t>
  </si>
  <si>
    <t>visage bâillant</t>
  </si>
  <si>
    <t>26F9</t>
  </si>
  <si>
    <t>⛹</t>
  </si>
  <si>
    <t xml:space="preserve"> rebondissant balle</t>
  </si>
  <si>
    <t>1F42A</t>
  </si>
  <si>
    <t>🐪</t>
  </si>
  <si>
    <t>chameau</t>
  </si>
  <si>
    <t>1F5A5</t>
  </si>
  <si>
    <t>🖥</t>
  </si>
  <si>
    <t>ordinateur de bureau</t>
  </si>
  <si>
    <t>1F972</t>
  </si>
  <si>
    <t>🥲</t>
  </si>
  <si>
    <t>visage souriant avec des larmes</t>
  </si>
  <si>
    <t>26FA</t>
  </si>
  <si>
    <t>⛺</t>
  </si>
  <si>
    <t>tente</t>
  </si>
  <si>
    <t>1F42B</t>
  </si>
  <si>
    <t>🐫</t>
  </si>
  <si>
    <t>chameau à deux bosses</t>
  </si>
  <si>
    <t>1F5A8</t>
  </si>
  <si>
    <t>🖨</t>
  </si>
  <si>
    <t>imprimante</t>
  </si>
  <si>
    <t>1F973</t>
  </si>
  <si>
    <t>🥳</t>
  </si>
  <si>
    <t>visage de fête</t>
  </si>
  <si>
    <t>26FD</t>
  </si>
  <si>
    <t>⛽</t>
  </si>
  <si>
    <t>pompe à carburant</t>
  </si>
  <si>
    <t>1F42C</t>
  </si>
  <si>
    <t>🐬</t>
  </si>
  <si>
    <t>dauphin</t>
  </si>
  <si>
    <t>1F5B1</t>
  </si>
  <si>
    <t>🖱</t>
  </si>
  <si>
    <t>1F974</t>
  </si>
  <si>
    <t>visage woozy</t>
  </si>
  <si>
    <t>2B50</t>
  </si>
  <si>
    <t>⭐</t>
  </si>
  <si>
    <t>étoile</t>
  </si>
  <si>
    <t>1F42D</t>
  </si>
  <si>
    <t>🐭</t>
  </si>
  <si>
    <t>visage de la souris</t>
  </si>
  <si>
    <t>1F5B2</t>
  </si>
  <si>
    <t>🖲</t>
  </si>
  <si>
    <t>trackball</t>
  </si>
  <si>
    <t>1F975</t>
  </si>
  <si>
    <t>🥵</t>
  </si>
  <si>
    <t>visage chaud</t>
  </si>
  <si>
    <t>2B55</t>
  </si>
  <si>
    <t>⭕</t>
  </si>
  <si>
    <t>cercle rouge creux</t>
  </si>
  <si>
    <t>1F42E</t>
  </si>
  <si>
    <t>🐮</t>
  </si>
  <si>
    <t>visage de vache</t>
  </si>
  <si>
    <t>1F5BC</t>
  </si>
  <si>
    <t>🖼</t>
  </si>
  <si>
    <t>image encadrée</t>
  </si>
  <si>
    <t>1F976</t>
  </si>
  <si>
    <t>🥶</t>
  </si>
  <si>
    <t>visage froid</t>
  </si>
  <si>
    <t>keycap: 0</t>
  </si>
  <si>
    <t>1F42F</t>
  </si>
  <si>
    <t>🐯</t>
  </si>
  <si>
    <t>visage de tigre</t>
  </si>
  <si>
    <t>1F5C2</t>
  </si>
  <si>
    <t>🗂</t>
  </si>
  <si>
    <t>diviseurs d’index de carte</t>
  </si>
  <si>
    <t>1F977</t>
  </si>
  <si>
    <t>🥷</t>
  </si>
  <si>
    <t>Ninja</t>
  </si>
  <si>
    <t>ℹ</t>
  </si>
  <si>
    <t>information</t>
  </si>
  <si>
    <t>1F430</t>
  </si>
  <si>
    <t>🐰</t>
  </si>
  <si>
    <t>visage de lapin</t>
  </si>
  <si>
    <t>1F5C3</t>
  </si>
  <si>
    <t>🗃</t>
  </si>
  <si>
    <t>boîte de fichier de carte</t>
  </si>
  <si>
    <t>1F978</t>
  </si>
  <si>
    <t>🥸</t>
  </si>
  <si>
    <t>visage déguisé</t>
  </si>
  <si>
    <t>24C2</t>
  </si>
  <si>
    <t>Ⓜ</t>
  </si>
  <si>
    <t>encerclé M</t>
  </si>
  <si>
    <t>1F431</t>
  </si>
  <si>
    <t>🐱</t>
  </si>
  <si>
    <t>cat faire</t>
  </si>
  <si>
    <t>1F5C4</t>
  </si>
  <si>
    <t>🗄</t>
  </si>
  <si>
    <t>classeur</t>
  </si>
  <si>
    <t>1F979</t>
  </si>
  <si>
    <t>🥹</t>
  </si>
  <si>
    <t>™</t>
  </si>
  <si>
    <t>marque</t>
  </si>
  <si>
    <t>1F432</t>
  </si>
  <si>
    <t>🐲</t>
  </si>
  <si>
    <t>visage de dragon</t>
  </si>
  <si>
    <t>1F5D1</t>
  </si>
  <si>
    <t>🗑</t>
  </si>
  <si>
    <t>Corbeille</t>
  </si>
  <si>
    <t>1F97A</t>
  </si>
  <si>
    <t>🥺</t>
  </si>
  <si>
    <t>plaider la face</t>
  </si>
  <si>
    <t>1F004</t>
  </si>
  <si>
    <t>🀄</t>
  </si>
  <si>
    <t>mahjong dragon rouge</t>
  </si>
  <si>
    <t>1F433</t>
  </si>
  <si>
    <t>🐳</t>
  </si>
  <si>
    <t>baleine jaillissante</t>
  </si>
  <si>
    <t>1F5D2</t>
  </si>
  <si>
    <t>🗒</t>
  </si>
  <si>
    <t>bloc-notes en spirale</t>
  </si>
  <si>
    <t>1F97B</t>
  </si>
  <si>
    <t>🥻</t>
  </si>
  <si>
    <t>sari</t>
  </si>
  <si>
    <t>1F0CF</t>
  </si>
  <si>
    <t>🃏</t>
  </si>
  <si>
    <t>joker</t>
  </si>
  <si>
    <t>1F434</t>
  </si>
  <si>
    <t>🐴</t>
  </si>
  <si>
    <t>visage de cheval</t>
  </si>
  <si>
    <t>1F5D3</t>
  </si>
  <si>
    <t>🗓</t>
  </si>
  <si>
    <t>calendrier en spirale</t>
  </si>
  <si>
    <t>1F97C</t>
  </si>
  <si>
    <t>🥼</t>
  </si>
  <si>
    <t>Blouse</t>
  </si>
  <si>
    <t>1F170</t>
  </si>
  <si>
    <t>🅰</t>
  </si>
  <si>
    <t>Un bouton (groupe sanguin)</t>
  </si>
  <si>
    <t>1F435</t>
  </si>
  <si>
    <t>🐵</t>
  </si>
  <si>
    <t>visage de singe</t>
  </si>
  <si>
    <t>1F5DC</t>
  </si>
  <si>
    <t>🗜</t>
  </si>
  <si>
    <t>attache</t>
  </si>
  <si>
    <t>1F97D</t>
  </si>
  <si>
    <t>🥽</t>
  </si>
  <si>
    <t>lunettes de protection</t>
  </si>
  <si>
    <t>1F171</t>
  </si>
  <si>
    <t>🅱</t>
  </si>
  <si>
    <t>Bouton B (groupe sanguin)</t>
  </si>
  <si>
    <t>1F436</t>
  </si>
  <si>
    <t>🐶</t>
  </si>
  <si>
    <t>visage de chien</t>
  </si>
  <si>
    <t>1F5DD</t>
  </si>
  <si>
    <t>🗝</t>
  </si>
  <si>
    <t>ancienne clé</t>
  </si>
  <si>
    <t>1F97E</t>
  </si>
  <si>
    <t>🥾</t>
  </si>
  <si>
    <t>chaussure de randonnée</t>
  </si>
  <si>
    <t>1F17E</t>
  </si>
  <si>
    <t>🅾</t>
  </si>
  <si>
    <t>Bouton O (groupe sanguin)</t>
  </si>
  <si>
    <t>1F437</t>
  </si>
  <si>
    <t>🐷</t>
  </si>
  <si>
    <t>visage de porc</t>
  </si>
  <si>
    <t>1F5DE</t>
  </si>
  <si>
    <t>🗞</t>
  </si>
  <si>
    <t>journal enroulé</t>
  </si>
  <si>
    <t>1F97F</t>
  </si>
  <si>
    <t>🥿</t>
  </si>
  <si>
    <t>chaussure plate</t>
  </si>
  <si>
    <t>1F17F</t>
  </si>
  <si>
    <t>🅿</t>
  </si>
  <si>
    <t>Bouton P</t>
  </si>
  <si>
    <t>1F438</t>
  </si>
  <si>
    <t>🐸</t>
  </si>
  <si>
    <t>grenouille</t>
  </si>
  <si>
    <t>1F5E1</t>
  </si>
  <si>
    <t>🗡</t>
  </si>
  <si>
    <t>dague</t>
  </si>
  <si>
    <t>1F980</t>
  </si>
  <si>
    <t>🦀</t>
  </si>
  <si>
    <t>crabe</t>
  </si>
  <si>
    <t>1F18E</t>
  </si>
  <si>
    <t>🆎</t>
  </si>
  <si>
    <t>Bouton AB (groupe sanguin)</t>
  </si>
  <si>
    <t>1F439</t>
  </si>
  <si>
    <t>🐹</t>
  </si>
  <si>
    <t>hamster</t>
  </si>
  <si>
    <t>1F5E3</t>
  </si>
  <si>
    <t>🗣</t>
  </si>
  <si>
    <t>tête parlante</t>
  </si>
  <si>
    <t>1F981</t>
  </si>
  <si>
    <t>🦁</t>
  </si>
  <si>
    <t>lion</t>
  </si>
  <si>
    <t>1F191</t>
  </si>
  <si>
    <t>🆑</t>
  </si>
  <si>
    <t>Bouton CL</t>
  </si>
  <si>
    <t>1F43A</t>
  </si>
  <si>
    <t>🐺</t>
  </si>
  <si>
    <t>loup</t>
  </si>
  <si>
    <t>1F5E8</t>
  </si>
  <si>
    <t>🗨</t>
  </si>
  <si>
    <t>bulle de parole gauche</t>
  </si>
  <si>
    <t>1F982</t>
  </si>
  <si>
    <t>🦂</t>
  </si>
  <si>
    <t>scorpion</t>
  </si>
  <si>
    <t>1F192</t>
  </si>
  <si>
    <t>🆒</t>
  </si>
  <si>
    <t>Bouton COOL</t>
  </si>
  <si>
    <t>1F43B</t>
  </si>
  <si>
    <t>🐻</t>
  </si>
  <si>
    <t>ours</t>
  </si>
  <si>
    <t>1F5EF</t>
  </si>
  <si>
    <t>🗯</t>
  </si>
  <si>
    <t>bulle de colère droite</t>
  </si>
  <si>
    <t>1F983</t>
  </si>
  <si>
    <t>🦃</t>
  </si>
  <si>
    <t>Turquie</t>
  </si>
  <si>
    <t>1F193</t>
  </si>
  <si>
    <t>🆓</t>
  </si>
  <si>
    <t>Bouton GRATUIT</t>
  </si>
  <si>
    <t>1F43C</t>
  </si>
  <si>
    <t>🐼</t>
  </si>
  <si>
    <t>panda</t>
  </si>
  <si>
    <t>1F5F3</t>
  </si>
  <si>
    <t>🗳</t>
  </si>
  <si>
    <t>urne avec bulletin de vote</t>
  </si>
  <si>
    <t>1F984</t>
  </si>
  <si>
    <t>🦄</t>
  </si>
  <si>
    <t>licorne</t>
  </si>
  <si>
    <t>1F194</t>
  </si>
  <si>
    <t>🆔</t>
  </si>
  <si>
    <t>Bouton ID</t>
  </si>
  <si>
    <t>1F43D</t>
  </si>
  <si>
    <t>🐽</t>
  </si>
  <si>
    <t>nez de porc</t>
  </si>
  <si>
    <t>1F5FA</t>
  </si>
  <si>
    <t>🗺</t>
  </si>
  <si>
    <t>carte du monde</t>
  </si>
  <si>
    <t>1F985</t>
  </si>
  <si>
    <t>🦅</t>
  </si>
  <si>
    <t>aigle</t>
  </si>
  <si>
    <t>1F195</t>
  </si>
  <si>
    <t>🆕</t>
  </si>
  <si>
    <t>Bouton NOUVEAU</t>
  </si>
  <si>
    <t>1F43E</t>
  </si>
  <si>
    <t>🐾</t>
  </si>
  <si>
    <t>empreintes de pattes</t>
  </si>
  <si>
    <t>1F5FB</t>
  </si>
  <si>
    <t>🗻</t>
  </si>
  <si>
    <t>Mont Fuji</t>
  </si>
  <si>
    <t>1F986</t>
  </si>
  <si>
    <t>🦆</t>
  </si>
  <si>
    <t>canard</t>
  </si>
  <si>
    <t>1F196</t>
  </si>
  <si>
    <t>🆖</t>
  </si>
  <si>
    <t>Bouton NG</t>
  </si>
  <si>
    <t>1F43F</t>
  </si>
  <si>
    <t>🐿</t>
  </si>
  <si>
    <t>tamia</t>
  </si>
  <si>
    <t>1F5FC</t>
  </si>
  <si>
    <t>🗼</t>
  </si>
  <si>
    <t>Tour de Tokyo</t>
  </si>
  <si>
    <t>1F987</t>
  </si>
  <si>
    <t>🦇</t>
  </si>
  <si>
    <t>bat</t>
  </si>
  <si>
    <t>1F197</t>
  </si>
  <si>
    <t>🆗</t>
  </si>
  <si>
    <t>Bouton OK</t>
  </si>
  <si>
    <t>1F440</t>
  </si>
  <si>
    <t>👀</t>
  </si>
  <si>
    <t>yeux</t>
  </si>
  <si>
    <t>1F5FD</t>
  </si>
  <si>
    <t>🗽</t>
  </si>
  <si>
    <t>Statue de la Liberté</t>
  </si>
  <si>
    <t>1F988</t>
  </si>
  <si>
    <t>🦈</t>
  </si>
  <si>
    <t>requin</t>
  </si>
  <si>
    <t>1F198</t>
  </si>
  <si>
    <t>🆘</t>
  </si>
  <si>
    <t>Bouton SOS</t>
  </si>
  <si>
    <t>1F441</t>
  </si>
  <si>
    <t>👁</t>
  </si>
  <si>
    <t>oeil</t>
  </si>
  <si>
    <t>1F5FE</t>
  </si>
  <si>
    <t>🗾</t>
  </si>
  <si>
    <t>carte du Japon</t>
  </si>
  <si>
    <t>1F989</t>
  </si>
  <si>
    <t>🦉</t>
  </si>
  <si>
    <t>hibou</t>
  </si>
  <si>
    <t>1F199</t>
  </si>
  <si>
    <t>🆙</t>
  </si>
  <si>
    <t>EN HAUT! bouton</t>
  </si>
  <si>
    <t>1F442</t>
  </si>
  <si>
    <t>👂</t>
  </si>
  <si>
    <t>oreille</t>
  </si>
  <si>
    <t>1F5FF</t>
  </si>
  <si>
    <t>🗿</t>
  </si>
  <si>
    <t>moai</t>
  </si>
  <si>
    <t>1F98A</t>
  </si>
  <si>
    <t>🦊</t>
  </si>
  <si>
    <t>Renard</t>
  </si>
  <si>
    <t>1F19A</t>
  </si>
  <si>
    <t>🆚</t>
  </si>
  <si>
    <t>Bouton VS</t>
  </si>
  <si>
    <t>1F443</t>
  </si>
  <si>
    <t>👃</t>
  </si>
  <si>
    <t>nez</t>
  </si>
  <si>
    <t>1F600</t>
  </si>
  <si>
    <t>😀</t>
  </si>
  <si>
    <t>??</t>
  </si>
  <si>
    <t>1F98B</t>
  </si>
  <si>
    <t>🦋</t>
  </si>
  <si>
    <t>papillon</t>
  </si>
  <si>
    <t>1F201</t>
  </si>
  <si>
    <t>🈁</t>
  </si>
  <si>
    <t>Bouton japonais « ici »</t>
  </si>
  <si>
    <t>1F444</t>
  </si>
  <si>
    <t>👄</t>
  </si>
  <si>
    <t>bouche</t>
  </si>
  <si>
    <t>Visage souriant</t>
  </si>
  <si>
    <t>1F98C</t>
  </si>
  <si>
    <t>🦌</t>
  </si>
  <si>
    <t>cerf</t>
  </si>
  <si>
    <t>1F202</t>
  </si>
  <si>
    <t>🈂</t>
  </si>
  <si>
    <t>Bouton japonais « frais de service »</t>
  </si>
  <si>
    <t>1F445</t>
  </si>
  <si>
    <t>👅</t>
  </si>
  <si>
    <t>langue</t>
  </si>
  <si>
    <t>1F601</t>
  </si>
  <si>
    <t>visage rayonnant avec des yeux souriants</t>
  </si>
  <si>
    <t>1F98D</t>
  </si>
  <si>
    <t>🦍</t>
  </si>
  <si>
    <t>gorille</t>
  </si>
  <si>
    <t>1F21A</t>
  </si>
  <si>
    <t>🈚</t>
  </si>
  <si>
    <t>Bouton japonais « gratuit »</t>
  </si>
  <si>
    <t>1F446</t>
  </si>
  <si>
    <t>👆</t>
  </si>
  <si>
    <t>index de revers pointant vers le haut</t>
  </si>
  <si>
    <t>1F602</t>
  </si>
  <si>
    <t>visage avec des larmes de joie</t>
  </si>
  <si>
    <t>1F98E</t>
  </si>
  <si>
    <t>🦎</t>
  </si>
  <si>
    <t>lézard</t>
  </si>
  <si>
    <t>1F22F</t>
  </si>
  <si>
    <t>🈯</t>
  </si>
  <si>
    <t>Bouton japonais « réservé »</t>
  </si>
  <si>
    <t>1F447</t>
  </si>
  <si>
    <t>👇</t>
  </si>
  <si>
    <t>index de revers pointant vers le bas</t>
  </si>
  <si>
    <t>1F603</t>
  </si>
  <si>
    <t>1F98F</t>
  </si>
  <si>
    <t>🦏</t>
  </si>
  <si>
    <t>rhinocéros</t>
  </si>
  <si>
    <t>1F232</t>
  </si>
  <si>
    <t>🈲</t>
  </si>
  <si>
    <t>Bouton japonais « interdit »</t>
  </si>
  <si>
    <t>1F448</t>
  </si>
  <si>
    <t>👈</t>
  </si>
  <si>
    <t>index de revers pointant vers la gauche</t>
  </si>
  <si>
    <t>Visage souriant avec de grands yeux</t>
  </si>
  <si>
    <t>1F990</t>
  </si>
  <si>
    <t>🦐</t>
  </si>
  <si>
    <t>crevette</t>
  </si>
  <si>
    <t>1F233</t>
  </si>
  <si>
    <t>🈳</t>
  </si>
  <si>
    <t>Bouton japonais « vacance »</t>
  </si>
  <si>
    <t>1F449</t>
  </si>
  <si>
    <t>👉</t>
  </si>
  <si>
    <t>index de revers pointant vers la droite</t>
  </si>
  <si>
    <t>1F604</t>
  </si>
  <si>
    <t>😄</t>
  </si>
  <si>
    <t>Visage souriant avec des yeux souriants</t>
  </si>
  <si>
    <t>1F991</t>
  </si>
  <si>
    <t>🦑</t>
  </si>
  <si>
    <t>calmar</t>
  </si>
  <si>
    <t>1F234</t>
  </si>
  <si>
    <t>🈴</t>
  </si>
  <si>
    <t>Bouton japonais « passing grade »</t>
  </si>
  <si>
    <t>1F44A</t>
  </si>
  <si>
    <t>👊</t>
  </si>
  <si>
    <t>poing venant en avant</t>
  </si>
  <si>
    <t>1F605</t>
  </si>
  <si>
    <t>😅</t>
  </si>
  <si>
    <t>Visage souriant avec de la sueur</t>
  </si>
  <si>
    <t>1F992</t>
  </si>
  <si>
    <t>🦒</t>
  </si>
  <si>
    <t>girafe</t>
  </si>
  <si>
    <t>1F235</t>
  </si>
  <si>
    <t>🈵</t>
  </si>
  <si>
    <t>Bouton japonais « no vacancy »</t>
  </si>
  <si>
    <t>1F44B</t>
  </si>
  <si>
    <t>👋</t>
  </si>
  <si>
    <t>agitant la main</t>
  </si>
  <si>
    <t>1F606</t>
  </si>
  <si>
    <t>😆</t>
  </si>
  <si>
    <t>Sourire en plissant les ébissements</t>
  </si>
  <si>
    <t>1F993</t>
  </si>
  <si>
    <t>🦓</t>
  </si>
  <si>
    <t>zèbre</t>
  </si>
  <si>
    <t>1F236</t>
  </si>
  <si>
    <t>🈶</t>
  </si>
  <si>
    <t>Bouton japonais « non gratuit »</t>
  </si>
  <si>
    <t>1F44C</t>
  </si>
  <si>
    <t>👌</t>
  </si>
  <si>
    <t>OK main</t>
  </si>
  <si>
    <t>1F607</t>
  </si>
  <si>
    <t>😇</t>
  </si>
  <si>
    <t>visage souriant avec halo</t>
  </si>
  <si>
    <t>1F994</t>
  </si>
  <si>
    <t>🦔</t>
  </si>
  <si>
    <t>hérisson</t>
  </si>
  <si>
    <t>1F237</t>
  </si>
  <si>
    <t>🈷</t>
  </si>
  <si>
    <t>Bouton japonais « montant mensuel »</t>
  </si>
  <si>
    <t>1F44D</t>
  </si>
  <si>
    <t>👍</t>
  </si>
  <si>
    <t>Feu vert</t>
  </si>
  <si>
    <t>1F608</t>
  </si>
  <si>
    <t>😈</t>
  </si>
  <si>
    <t>visage souriant avec des cornes</t>
  </si>
  <si>
    <t>1F995</t>
  </si>
  <si>
    <t>🦕</t>
  </si>
  <si>
    <t>sauropode</t>
  </si>
  <si>
    <t>1F238</t>
  </si>
  <si>
    <t>🈸</t>
  </si>
  <si>
    <t>Bouton « application » japonais</t>
  </si>
  <si>
    <t>1F44E</t>
  </si>
  <si>
    <t>👎</t>
  </si>
  <si>
    <t>pouce vers le bas</t>
  </si>
  <si>
    <t>1F609</t>
  </si>
  <si>
    <t>😉</t>
  </si>
  <si>
    <t>clin d’œil au visage</t>
  </si>
  <si>
    <t>1F996</t>
  </si>
  <si>
    <t>🦖</t>
  </si>
  <si>
    <t>T-Rex</t>
  </si>
  <si>
    <t>1F239</t>
  </si>
  <si>
    <t>🈹</t>
  </si>
  <si>
    <t>Bouton japonais « discount »</t>
  </si>
  <si>
    <t>1F44F</t>
  </si>
  <si>
    <t>👏</t>
  </si>
  <si>
    <t>tapant des mains</t>
  </si>
  <si>
    <t>1F60A</t>
  </si>
  <si>
    <t>😊</t>
  </si>
  <si>
    <t>visage souriant avec des yeux souriants</t>
  </si>
  <si>
    <t>1F997</t>
  </si>
  <si>
    <t>🦗</t>
  </si>
  <si>
    <t>grillon</t>
  </si>
  <si>
    <t>1F23A</t>
  </si>
  <si>
    <t>🈺</t>
  </si>
  <si>
    <t>Bouton japonais « open for business »</t>
  </si>
  <si>
    <t>1F450</t>
  </si>
  <si>
    <t>👐</t>
  </si>
  <si>
    <t>ouvrir les mains</t>
  </si>
  <si>
    <t>1F60B</t>
  </si>
  <si>
    <t>😋</t>
  </si>
  <si>
    <t>visage savourant de la nourriture</t>
  </si>
  <si>
    <t>1F998</t>
  </si>
  <si>
    <t>🦘</t>
  </si>
  <si>
    <t>kangourou</t>
  </si>
  <si>
    <t>1F250</t>
  </si>
  <si>
    <t>🉐</t>
  </si>
  <si>
    <t>Bouton japonais « bargain »</t>
  </si>
  <si>
    <t>1F451</t>
  </si>
  <si>
    <t>👑</t>
  </si>
  <si>
    <t>couronne</t>
  </si>
  <si>
    <t>1F60C</t>
  </si>
  <si>
    <t>😌</t>
  </si>
  <si>
    <t>visage soulagé</t>
  </si>
  <si>
    <t>1F999</t>
  </si>
  <si>
    <t>🦙</t>
  </si>
  <si>
    <t>flamme</t>
  </si>
  <si>
    <t>1F251</t>
  </si>
  <si>
    <t>🉑</t>
  </si>
  <si>
    <t>Bouton japonais « acceptable »</t>
  </si>
  <si>
    <t>1F452</t>
  </si>
  <si>
    <t>👒</t>
  </si>
  <si>
    <t>chapeau de femme</t>
  </si>
  <si>
    <t>1F60D</t>
  </si>
  <si>
    <t>😍</t>
  </si>
  <si>
    <t>visage souriant avec des yeux de cœur</t>
  </si>
  <si>
    <t>1F99A</t>
  </si>
  <si>
    <t>🦚</t>
  </si>
  <si>
    <t>paon</t>
  </si>
  <si>
    <t>1F300</t>
  </si>
  <si>
    <t>🌀</t>
  </si>
  <si>
    <t>cyclone</t>
  </si>
  <si>
    <t>1F453</t>
  </si>
  <si>
    <t>👓</t>
  </si>
  <si>
    <t>lunettes</t>
  </si>
  <si>
    <t>1F60E</t>
  </si>
  <si>
    <t>😎</t>
  </si>
  <si>
    <t>visage souriant avec des lunettes de soleil</t>
  </si>
  <si>
    <t>1F99B</t>
  </si>
  <si>
    <t>🦛</t>
  </si>
  <si>
    <t>hippopotame</t>
  </si>
  <si>
    <t>1F301</t>
  </si>
  <si>
    <t>🌁</t>
  </si>
  <si>
    <t>brumeux</t>
  </si>
  <si>
    <t>1F454</t>
  </si>
  <si>
    <t>👔</t>
  </si>
  <si>
    <t>cravate</t>
  </si>
  <si>
    <t>1F60F</t>
  </si>
  <si>
    <t>😏</t>
  </si>
  <si>
    <t>1F99C</t>
  </si>
  <si>
    <t>🦜</t>
  </si>
  <si>
    <t>perroquet</t>
  </si>
  <si>
    <t>1F302</t>
  </si>
  <si>
    <t>🌂</t>
  </si>
  <si>
    <t>parapluie fermé</t>
  </si>
  <si>
    <t>1F455</t>
  </si>
  <si>
    <t>👕</t>
  </si>
  <si>
    <t>t-shirt</t>
  </si>
  <si>
    <t>1F610</t>
  </si>
  <si>
    <t>😐</t>
  </si>
  <si>
    <t>visage neutre</t>
  </si>
  <si>
    <t>1F99D</t>
  </si>
  <si>
    <t>🦝</t>
  </si>
  <si>
    <t>raton laveur</t>
  </si>
  <si>
    <t>1F303</t>
  </si>
  <si>
    <t>🌃</t>
  </si>
  <si>
    <t>nuit avec des étoiles</t>
  </si>
  <si>
    <t>1F456</t>
  </si>
  <si>
    <t>👖</t>
  </si>
  <si>
    <t>jeans</t>
  </si>
  <si>
    <t>1F611</t>
  </si>
  <si>
    <t>😑</t>
  </si>
  <si>
    <t>visage sans expression</t>
  </si>
  <si>
    <t>1F99E</t>
  </si>
  <si>
    <t>🦞</t>
  </si>
  <si>
    <t>homard</t>
  </si>
  <si>
    <t>1F304</t>
  </si>
  <si>
    <t>🌄</t>
  </si>
  <si>
    <t>lever de soleil sur les montagnes</t>
  </si>
  <si>
    <t>1F457</t>
  </si>
  <si>
    <t>👗</t>
  </si>
  <si>
    <t>robe</t>
  </si>
  <si>
    <t>1F612</t>
  </si>
  <si>
    <t>😒</t>
  </si>
  <si>
    <t>visage non amusé</t>
  </si>
  <si>
    <t>1F99F</t>
  </si>
  <si>
    <t>🦟</t>
  </si>
  <si>
    <t>moustique</t>
  </si>
  <si>
    <t>1F305</t>
  </si>
  <si>
    <t>🌅</t>
  </si>
  <si>
    <t>lever du soleil</t>
  </si>
  <si>
    <t>1F458</t>
  </si>
  <si>
    <t>👘</t>
  </si>
  <si>
    <t>kimono</t>
  </si>
  <si>
    <t>1F613</t>
  </si>
  <si>
    <t>😓</t>
  </si>
  <si>
    <t>visage abattu avec de la sueur</t>
  </si>
  <si>
    <t>1F9A0</t>
  </si>
  <si>
    <t>🦠</t>
  </si>
  <si>
    <t>microbe</t>
  </si>
  <si>
    <t>1F306</t>
  </si>
  <si>
    <t>🌆</t>
  </si>
  <si>
    <t>paysage urbain au crépuscule</t>
  </si>
  <si>
    <t>1F459</t>
  </si>
  <si>
    <t>👙</t>
  </si>
  <si>
    <t>bikini</t>
  </si>
  <si>
    <t>1F614</t>
  </si>
  <si>
    <t>😔</t>
  </si>
  <si>
    <t>visage pensif</t>
  </si>
  <si>
    <t>1F9A1</t>
  </si>
  <si>
    <t>🦡</t>
  </si>
  <si>
    <t>blaireau</t>
  </si>
  <si>
    <t>1F307</t>
  </si>
  <si>
    <t>🌇</t>
  </si>
  <si>
    <t>coucher de soleil</t>
  </si>
  <si>
    <t>1F45A</t>
  </si>
  <si>
    <t>👚</t>
  </si>
  <si>
    <t>vêtements de femme</t>
  </si>
  <si>
    <t>1F615</t>
  </si>
  <si>
    <t>😕</t>
  </si>
  <si>
    <t>visage confus</t>
  </si>
  <si>
    <t>1F9A2</t>
  </si>
  <si>
    <t>🦢</t>
  </si>
  <si>
    <t>cygne</t>
  </si>
  <si>
    <t>1F308</t>
  </si>
  <si>
    <t>🌈</t>
  </si>
  <si>
    <t>arc-en-ciel</t>
  </si>
  <si>
    <t>1F45B</t>
  </si>
  <si>
    <t>👛</t>
  </si>
  <si>
    <t>porte-monnaie</t>
  </si>
  <si>
    <t>1F616</t>
  </si>
  <si>
    <t>😖</t>
  </si>
  <si>
    <t>1F9A3</t>
  </si>
  <si>
    <t>🦣</t>
  </si>
  <si>
    <t>mammouth</t>
  </si>
  <si>
    <t>1F309</t>
  </si>
  <si>
    <t>🌉</t>
  </si>
  <si>
    <t>pont la nuit</t>
  </si>
  <si>
    <t>1F45C</t>
  </si>
  <si>
    <t>👜</t>
  </si>
  <si>
    <t>sac à main</t>
  </si>
  <si>
    <t>1F617</t>
  </si>
  <si>
    <t>😗</t>
  </si>
  <si>
    <t>embrasser le visage</t>
  </si>
  <si>
    <t>1F9A4</t>
  </si>
  <si>
    <t>🦤</t>
  </si>
  <si>
    <t>dodo</t>
  </si>
  <si>
    <t>1F30A</t>
  </si>
  <si>
    <t>🌊</t>
  </si>
  <si>
    <t>vague d’eau</t>
  </si>
  <si>
    <t>1F45D</t>
  </si>
  <si>
    <t>👝</t>
  </si>
  <si>
    <t>sac d’embrayage</t>
  </si>
  <si>
    <t>1F618</t>
  </si>
  <si>
    <t>😘</t>
  </si>
  <si>
    <t>visage soufflant un baiser</t>
  </si>
  <si>
    <t>1F9A5</t>
  </si>
  <si>
    <t>🦥</t>
  </si>
  <si>
    <t>paresse</t>
  </si>
  <si>
    <t>1F30B</t>
  </si>
  <si>
    <t>🌋</t>
  </si>
  <si>
    <t>volcan</t>
  </si>
  <si>
    <t>1F45E</t>
  </si>
  <si>
    <t>👞</t>
  </si>
  <si>
    <t>chaussure d’homme</t>
  </si>
  <si>
    <t>1F619</t>
  </si>
  <si>
    <t>😙</t>
  </si>
  <si>
    <t>embrasser le visage avec des yeux souriants</t>
  </si>
  <si>
    <t>1F9A6</t>
  </si>
  <si>
    <t>🦦</t>
  </si>
  <si>
    <t>loutre</t>
  </si>
  <si>
    <t>1F30C</t>
  </si>
  <si>
    <t>🌌</t>
  </si>
  <si>
    <t>Voie Lactée</t>
  </si>
  <si>
    <t>1F45F</t>
  </si>
  <si>
    <t>👟</t>
  </si>
  <si>
    <t>chaussure de course</t>
  </si>
  <si>
    <t>1F61A</t>
  </si>
  <si>
    <t>😚</t>
  </si>
  <si>
    <t>embrasser le visage les yeux fermés</t>
  </si>
  <si>
    <t>1F9A7</t>
  </si>
  <si>
    <t>🦧</t>
  </si>
  <si>
    <t>orang-outan</t>
  </si>
  <si>
    <t>1F30D</t>
  </si>
  <si>
    <t>🌍</t>
  </si>
  <si>
    <t>globe montrant l’Europe-Afrique</t>
  </si>
  <si>
    <t>1F460</t>
  </si>
  <si>
    <t>👠</t>
  </si>
  <si>
    <t>chaussure à talons hauts</t>
  </si>
  <si>
    <t>1F61B</t>
  </si>
  <si>
    <t>😛</t>
  </si>
  <si>
    <t>visage avec langue</t>
  </si>
  <si>
    <t>1F9A8</t>
  </si>
  <si>
    <t>🦨</t>
  </si>
  <si>
    <t>mouffette</t>
  </si>
  <si>
    <t>1F30E</t>
  </si>
  <si>
    <t>🌎</t>
  </si>
  <si>
    <t>globe montrant les Amériques</t>
  </si>
  <si>
    <t>1F461</t>
  </si>
  <si>
    <t>👡</t>
  </si>
  <si>
    <t>sandale femme</t>
  </si>
  <si>
    <t>1F61C</t>
  </si>
  <si>
    <t>😜</t>
  </si>
  <si>
    <t>clin d’œil au visage avec la langue</t>
  </si>
  <si>
    <t>1F9A9</t>
  </si>
  <si>
    <t>🦩</t>
  </si>
  <si>
    <t>Flamant</t>
  </si>
  <si>
    <t>1F30F</t>
  </si>
  <si>
    <t>🌏</t>
  </si>
  <si>
    <t>globe montrant l’Asie-Australie</t>
  </si>
  <si>
    <t>1F462</t>
  </si>
  <si>
    <t>👢</t>
  </si>
  <si>
    <t>botte de femme</t>
  </si>
  <si>
    <t>1F61D</t>
  </si>
  <si>
    <t>😝</t>
  </si>
  <si>
    <t>plisser les quins avec la langue</t>
  </si>
  <si>
    <t>1F9AA</t>
  </si>
  <si>
    <t>🦪</t>
  </si>
  <si>
    <t>huître</t>
  </si>
  <si>
    <t>1F310</t>
  </si>
  <si>
    <t>🌐</t>
  </si>
  <si>
    <t>globe avec méridiens</t>
  </si>
  <si>
    <t>1F463</t>
  </si>
  <si>
    <t>👣</t>
  </si>
  <si>
    <t>Empreintes</t>
  </si>
  <si>
    <t>1F61E</t>
  </si>
  <si>
    <t>😞</t>
  </si>
  <si>
    <t>visage déçu</t>
  </si>
  <si>
    <t>1F9AB</t>
  </si>
  <si>
    <t>🦫</t>
  </si>
  <si>
    <t>castor</t>
  </si>
  <si>
    <t>1F311</t>
  </si>
  <si>
    <t>🌑</t>
  </si>
  <si>
    <t>nouvelle lune</t>
  </si>
  <si>
    <t>1F464</t>
  </si>
  <si>
    <t>👤</t>
  </si>
  <si>
    <t>buste en silhouette</t>
  </si>
  <si>
    <t>1F61F</t>
  </si>
  <si>
    <t>😟</t>
  </si>
  <si>
    <t>visage inquiet</t>
  </si>
  <si>
    <t>1F9AC</t>
  </si>
  <si>
    <t>🦬</t>
  </si>
  <si>
    <t>bison</t>
  </si>
  <si>
    <t>1F312</t>
  </si>
  <si>
    <t>🌒</t>
  </si>
  <si>
    <t>croissant de lune</t>
  </si>
  <si>
    <t>1F465</t>
  </si>
  <si>
    <t>👥</t>
  </si>
  <si>
    <t>bustes en silhouette</t>
  </si>
  <si>
    <t>1F620</t>
  </si>
  <si>
    <t>😠</t>
  </si>
  <si>
    <t>visage en colère</t>
  </si>
  <si>
    <t>1F9AD</t>
  </si>
  <si>
    <t>🦭</t>
  </si>
  <si>
    <t>Phoque</t>
  </si>
  <si>
    <t>1F313</t>
  </si>
  <si>
    <t>🌓</t>
  </si>
  <si>
    <t>premier quartier de lune</t>
  </si>
  <si>
    <t>1F466</t>
  </si>
  <si>
    <t>👦</t>
  </si>
  <si>
    <t>garçon</t>
  </si>
  <si>
    <t>1F621</t>
  </si>
  <si>
    <t>😡</t>
  </si>
  <si>
    <t>faire la moue du visage</t>
  </si>
  <si>
    <t>1F9AE</t>
  </si>
  <si>
    <t>🦮</t>
  </si>
  <si>
    <t>chien-guide</t>
  </si>
  <si>
    <t>1F314</t>
  </si>
  <si>
    <t>🌔</t>
  </si>
  <si>
    <t>cire de lune gibbeuse</t>
  </si>
  <si>
    <t>1F467</t>
  </si>
  <si>
    <t>👧</t>
  </si>
  <si>
    <t>fille</t>
  </si>
  <si>
    <t>1F622</t>
  </si>
  <si>
    <t>😢</t>
  </si>
  <si>
    <t>visage qui pleure</t>
  </si>
  <si>
    <t>1F9AF</t>
  </si>
  <si>
    <t>🦯</t>
  </si>
  <si>
    <t>cane blanche</t>
  </si>
  <si>
    <t>1F315</t>
  </si>
  <si>
    <t>🌕</t>
  </si>
  <si>
    <t>pleine lune</t>
  </si>
  <si>
    <t>1F468</t>
  </si>
  <si>
    <t>👨</t>
  </si>
  <si>
    <t>Un</t>
  </si>
  <si>
    <t>1F623</t>
  </si>
  <si>
    <t>😣</t>
  </si>
  <si>
    <t>visage persévérant</t>
  </si>
  <si>
    <t>1F9B0</t>
  </si>
  <si>
    <t>🦰</t>
  </si>
  <si>
    <t>cheveux roux</t>
  </si>
  <si>
    <t>1F316</t>
  </si>
  <si>
    <t>🌖</t>
  </si>
  <si>
    <t>lune gibbeuse décroissante</t>
  </si>
  <si>
    <t>1F469</t>
  </si>
  <si>
    <t>👩</t>
  </si>
  <si>
    <t>femme</t>
  </si>
  <si>
    <t>1F624</t>
  </si>
  <si>
    <t>😤</t>
  </si>
  <si>
    <t>visage avec la vapeur du nez</t>
  </si>
  <si>
    <t>1F9B1</t>
  </si>
  <si>
    <t>🦱</t>
  </si>
  <si>
    <t>cheveux bouclés</t>
  </si>
  <si>
    <t>1F317</t>
  </si>
  <si>
    <t>🌗</t>
  </si>
  <si>
    <t>dernier quartier de lune</t>
  </si>
  <si>
    <t>1F46A</t>
  </si>
  <si>
    <t>👪</t>
  </si>
  <si>
    <t>Famille</t>
  </si>
  <si>
    <t>1F625</t>
  </si>
  <si>
    <t>😥</t>
  </si>
  <si>
    <t>visage triste mais soulagé</t>
  </si>
  <si>
    <t>1F9B2</t>
  </si>
  <si>
    <t>🦲</t>
  </si>
  <si>
    <t>bientôt</t>
  </si>
  <si>
    <t>1F318</t>
  </si>
  <si>
    <t>🌘</t>
  </si>
  <si>
    <t>croissant de lune décroissant</t>
  </si>
  <si>
    <t>1F46B</t>
  </si>
  <si>
    <t>👫</t>
  </si>
  <si>
    <t>femme et homme se tenant la main</t>
  </si>
  <si>
    <t>1F626</t>
  </si>
  <si>
    <t>😦</t>
  </si>
  <si>
    <t>visage fronçant les sourcils avec la bouche ouverte</t>
  </si>
  <si>
    <t>1F9B3</t>
  </si>
  <si>
    <t>🦳</t>
  </si>
  <si>
    <t>cheveux blancs</t>
  </si>
  <si>
    <t>1F319</t>
  </si>
  <si>
    <t>🌙</t>
  </si>
  <si>
    <t>1F46C</t>
  </si>
  <si>
    <t>👬</t>
  </si>
  <si>
    <t>hommes se tenant la main</t>
  </si>
  <si>
    <t>1F627</t>
  </si>
  <si>
    <t>😧</t>
  </si>
  <si>
    <t>visage angoissé</t>
  </si>
  <si>
    <t>1F9B4</t>
  </si>
  <si>
    <t>🦴</t>
  </si>
  <si>
    <t>os</t>
  </si>
  <si>
    <t>1F31A</t>
  </si>
  <si>
    <t>🌚</t>
  </si>
  <si>
    <t>nouvelle face à la lune</t>
  </si>
  <si>
    <t>1F46D</t>
  </si>
  <si>
    <t>👭</t>
  </si>
  <si>
    <t>les femmes se tenant la main</t>
  </si>
  <si>
    <t>1F628</t>
  </si>
  <si>
    <t>😨</t>
  </si>
  <si>
    <t>visage craintif</t>
  </si>
  <si>
    <t>1F9B5</t>
  </si>
  <si>
    <t>🦵</t>
  </si>
  <si>
    <t>jambe</t>
  </si>
  <si>
    <t>1F31B</t>
  </si>
  <si>
    <t>🌛</t>
  </si>
  <si>
    <t>premier quartier de lune face</t>
  </si>
  <si>
    <t>1F46E</t>
  </si>
  <si>
    <t>👮</t>
  </si>
  <si>
    <t>policier</t>
  </si>
  <si>
    <t>1F629</t>
  </si>
  <si>
    <t>😩</t>
  </si>
  <si>
    <t>visage fatigué</t>
  </si>
  <si>
    <t>1F9B6</t>
  </si>
  <si>
    <t>🦶</t>
  </si>
  <si>
    <t>1F31C</t>
  </si>
  <si>
    <t>🌜</t>
  </si>
  <si>
    <t>dernier visage de quart de lune</t>
  </si>
  <si>
    <t>1F46F</t>
  </si>
  <si>
    <t>👯</t>
  </si>
  <si>
    <t>les personnes ayant des oreilles de lapin</t>
  </si>
  <si>
    <t>1F62A</t>
  </si>
  <si>
    <t>😪</t>
  </si>
  <si>
    <t>visage endormi</t>
  </si>
  <si>
    <t>1F9B7</t>
  </si>
  <si>
    <t>🦷</t>
  </si>
  <si>
    <t>dent</t>
  </si>
  <si>
    <t>1F31D</t>
  </si>
  <si>
    <t>🌝</t>
  </si>
  <si>
    <t>visage de pleine lune</t>
  </si>
  <si>
    <t>1F470</t>
  </si>
  <si>
    <t>👰</t>
  </si>
  <si>
    <t>personne avec voile</t>
  </si>
  <si>
    <t>1F62B</t>
  </si>
  <si>
    <t>😫</t>
  </si>
  <si>
    <t>1F9B8</t>
  </si>
  <si>
    <t>🦸</t>
  </si>
  <si>
    <t>super-héros</t>
  </si>
  <si>
    <t>1F31E</t>
  </si>
  <si>
    <t>🌞</t>
  </si>
  <si>
    <t>soleil avec visage</t>
  </si>
  <si>
    <t>1F471</t>
  </si>
  <si>
    <t>👱</t>
  </si>
  <si>
    <t>personne: cheveux blonds</t>
  </si>
  <si>
    <t>1F62C</t>
  </si>
  <si>
    <t>😬</t>
  </si>
  <si>
    <t>grimaçant le visage</t>
  </si>
  <si>
    <t>1F9B9</t>
  </si>
  <si>
    <t>🦹</t>
  </si>
  <si>
    <t>super-vilain</t>
  </si>
  <si>
    <t>1F31F</t>
  </si>
  <si>
    <t>🌟</t>
  </si>
  <si>
    <t>étoile brillante</t>
  </si>
  <si>
    <t>1F472</t>
  </si>
  <si>
    <t>👲</t>
  </si>
  <si>
    <t>personne avec calotte</t>
  </si>
  <si>
    <t>1F62D</t>
  </si>
  <si>
    <t>😭</t>
  </si>
  <si>
    <t>visage qui pleure fort</t>
  </si>
  <si>
    <t>1F9BA</t>
  </si>
  <si>
    <t>🦺</t>
  </si>
  <si>
    <t>gilet de sécurité</t>
  </si>
  <si>
    <t>1F320</t>
  </si>
  <si>
    <t>🌠</t>
  </si>
  <si>
    <t>étoile filante</t>
  </si>
  <si>
    <t>1F473</t>
  </si>
  <si>
    <t>👳</t>
  </si>
  <si>
    <t>personne portant un turban</t>
  </si>
  <si>
    <t>1F62E</t>
  </si>
  <si>
    <t>😮</t>
  </si>
  <si>
    <t>visage avec la bouche ouverte</t>
  </si>
  <si>
    <t>1F9BB</t>
  </si>
  <si>
    <t>🦻</t>
  </si>
  <si>
    <t>oreille avec aide auditive</t>
  </si>
  <si>
    <t>1F321</t>
  </si>
  <si>
    <t>🌡</t>
  </si>
  <si>
    <t>thermomètre</t>
  </si>
  <si>
    <t>1F474</t>
  </si>
  <si>
    <t>👴</t>
  </si>
  <si>
    <t>vieillard</t>
  </si>
  <si>
    <t>1F62F</t>
  </si>
  <si>
    <t>😯</t>
  </si>
  <si>
    <t>visage feutré</t>
  </si>
  <si>
    <t>1F9BC</t>
  </si>
  <si>
    <t>🦼</t>
  </si>
  <si>
    <t>fauteuil roulant motorisé</t>
  </si>
  <si>
    <t>1F324</t>
  </si>
  <si>
    <t>🌤</t>
  </si>
  <si>
    <t>soleil derrière un petit nuage</t>
  </si>
  <si>
    <t>1F475</t>
  </si>
  <si>
    <t>👵</t>
  </si>
  <si>
    <t>vieille femme</t>
  </si>
  <si>
    <t>1F630</t>
  </si>
  <si>
    <t>😰</t>
  </si>
  <si>
    <t>visage anxieux avec de la sueur</t>
  </si>
  <si>
    <t>1F9BD</t>
  </si>
  <si>
    <t>🦽</t>
  </si>
  <si>
    <t>fauteuil roulant manuel</t>
  </si>
  <si>
    <t>1F325</t>
  </si>
  <si>
    <t>🌥</t>
  </si>
  <si>
    <t>soleil derrière un gros nuage</t>
  </si>
  <si>
    <t>1F476</t>
  </si>
  <si>
    <t>👶</t>
  </si>
  <si>
    <t>bébé</t>
  </si>
  <si>
    <t>1F631</t>
  </si>
  <si>
    <t>😱</t>
  </si>
  <si>
    <t>visage hurlant de peur</t>
  </si>
  <si>
    <t>1F9BE</t>
  </si>
  <si>
    <t>🦾</t>
  </si>
  <si>
    <t>bras mécanique</t>
  </si>
  <si>
    <t>1F326</t>
  </si>
  <si>
    <t>🌦</t>
  </si>
  <si>
    <t>soleil derrière le nuage de pluie</t>
  </si>
  <si>
    <t>1F477</t>
  </si>
  <si>
    <t>👷</t>
  </si>
  <si>
    <t>ouvrier du bâtiment</t>
  </si>
  <si>
    <t>1F632</t>
  </si>
  <si>
    <t>😲</t>
  </si>
  <si>
    <t>visage étonné</t>
  </si>
  <si>
    <t>1F9BF</t>
  </si>
  <si>
    <t>🦿</t>
  </si>
  <si>
    <t>jambe mécanique</t>
  </si>
  <si>
    <t>1F327</t>
  </si>
  <si>
    <t>🌧</t>
  </si>
  <si>
    <t>nuage avec pluie</t>
  </si>
  <si>
    <t>1F478</t>
  </si>
  <si>
    <t>👸</t>
  </si>
  <si>
    <t>princesse</t>
  </si>
  <si>
    <t>1F633</t>
  </si>
  <si>
    <t>😳</t>
  </si>
  <si>
    <t>visage rougi</t>
  </si>
  <si>
    <t>1F9C0</t>
  </si>
  <si>
    <t>🧀</t>
  </si>
  <si>
    <t>coin de fromage</t>
  </si>
  <si>
    <t>1F328</t>
  </si>
  <si>
    <t>🌨</t>
  </si>
  <si>
    <t>nuage avec neige</t>
  </si>
  <si>
    <t>1F479</t>
  </si>
  <si>
    <t>👹</t>
  </si>
  <si>
    <t>ogre</t>
  </si>
  <si>
    <t>1F634</t>
  </si>
  <si>
    <t>1F9C1</t>
  </si>
  <si>
    <t>🧁</t>
  </si>
  <si>
    <t>Cupcake</t>
  </si>
  <si>
    <t>1F329</t>
  </si>
  <si>
    <t>🌩</t>
  </si>
  <si>
    <t>nuage avec la foudre</t>
  </si>
  <si>
    <t>1F47A</t>
  </si>
  <si>
    <t>👺</t>
  </si>
  <si>
    <t>lutin</t>
  </si>
  <si>
    <t>1F635</t>
  </si>
  <si>
    <t>😵</t>
  </si>
  <si>
    <t>visage avec des yeux barrés</t>
  </si>
  <si>
    <t>1F9C2</t>
  </si>
  <si>
    <t>🧂</t>
  </si>
  <si>
    <t>1F32A</t>
  </si>
  <si>
    <t>🌪</t>
  </si>
  <si>
    <t>tornade</t>
  </si>
  <si>
    <t>1F47B</t>
  </si>
  <si>
    <t>👻</t>
  </si>
  <si>
    <t>fantôme</t>
  </si>
  <si>
    <t>1F636</t>
  </si>
  <si>
    <t>😶</t>
  </si>
  <si>
    <t>visage sans bouche</t>
  </si>
  <si>
    <t>1F9C3</t>
  </si>
  <si>
    <t>🧃</t>
  </si>
  <si>
    <t>boîte à boissons</t>
  </si>
  <si>
    <t>1F32B</t>
  </si>
  <si>
    <t>🌫</t>
  </si>
  <si>
    <t>1F47C</t>
  </si>
  <si>
    <t>👼</t>
  </si>
  <si>
    <t>bébé ange</t>
  </si>
  <si>
    <t>1F637</t>
  </si>
  <si>
    <t>😷</t>
  </si>
  <si>
    <t xml:space="preserve"> avec masque médical</t>
  </si>
  <si>
    <t>1F9C4</t>
  </si>
  <si>
    <t>🧄</t>
  </si>
  <si>
    <t>ail</t>
  </si>
  <si>
    <t>1F32C</t>
  </si>
  <si>
    <t>🌬</t>
  </si>
  <si>
    <t>face au vent</t>
  </si>
  <si>
    <t>1F47D</t>
  </si>
  <si>
    <t>👽</t>
  </si>
  <si>
    <t>étranger</t>
  </si>
  <si>
    <t>1F638</t>
  </si>
  <si>
    <t>😸</t>
  </si>
  <si>
    <t>chat souriant avec des yeux souriants</t>
  </si>
  <si>
    <t>1F9C5</t>
  </si>
  <si>
    <t>🧅</t>
  </si>
  <si>
    <t>oignon</t>
  </si>
  <si>
    <t>1F32D</t>
  </si>
  <si>
    <t>🌭</t>
  </si>
  <si>
    <t>hot-dog</t>
  </si>
  <si>
    <t>1F47E</t>
  </si>
  <si>
    <t>👾</t>
  </si>
  <si>
    <t>monstre extraterrestre</t>
  </si>
  <si>
    <t>1F639</t>
  </si>
  <si>
    <t>😹</t>
  </si>
  <si>
    <t>chat avec des larmes de joie</t>
  </si>
  <si>
    <t>1F9C6</t>
  </si>
  <si>
    <t>🧆</t>
  </si>
  <si>
    <t>falafel</t>
  </si>
  <si>
    <t>1F32E</t>
  </si>
  <si>
    <t>🌮</t>
  </si>
  <si>
    <t>taco</t>
  </si>
  <si>
    <t>1F47F</t>
  </si>
  <si>
    <t>👿</t>
  </si>
  <si>
    <t>visage en colère avec des cornes</t>
  </si>
  <si>
    <t>1F63A</t>
  </si>
  <si>
    <t>😺</t>
  </si>
  <si>
    <t>Chat souriant</t>
  </si>
  <si>
    <t>1F9C7</t>
  </si>
  <si>
    <t>🧇</t>
  </si>
  <si>
    <t>gaufre</t>
  </si>
  <si>
    <t>1F32F</t>
  </si>
  <si>
    <t>🌯</t>
  </si>
  <si>
    <t>burrito</t>
  </si>
  <si>
    <t>1F480</t>
  </si>
  <si>
    <t>💀</t>
  </si>
  <si>
    <t>crâne</t>
  </si>
  <si>
    <t>1F63B</t>
  </si>
  <si>
    <t>😻</t>
  </si>
  <si>
    <t>chat souriant avec des yeux de cœur</t>
  </si>
  <si>
    <t>1F9C8</t>
  </si>
  <si>
    <t>🧈</t>
  </si>
  <si>
    <t>1F330</t>
  </si>
  <si>
    <t>🌰</t>
  </si>
  <si>
    <t>châtaigne</t>
  </si>
  <si>
    <t>1F481</t>
  </si>
  <si>
    <t>💁</t>
  </si>
  <si>
    <t>personne basculant la main</t>
  </si>
  <si>
    <t>1F63C</t>
  </si>
  <si>
    <t>😼</t>
  </si>
  <si>
    <t>chat au sourire ironique</t>
  </si>
  <si>
    <t>1F9C9</t>
  </si>
  <si>
    <t>🧉</t>
  </si>
  <si>
    <t>compagnon</t>
  </si>
  <si>
    <t>1F331</t>
  </si>
  <si>
    <t>🌱</t>
  </si>
  <si>
    <t>plant</t>
  </si>
  <si>
    <t>1F482</t>
  </si>
  <si>
    <t>💂</t>
  </si>
  <si>
    <t>garde</t>
  </si>
  <si>
    <t>1F63D</t>
  </si>
  <si>
    <t>😽</t>
  </si>
  <si>
    <t>embrasser le chat</t>
  </si>
  <si>
    <t>1F9CA</t>
  </si>
  <si>
    <t>🧊</t>
  </si>
  <si>
    <t>glace</t>
  </si>
  <si>
    <t>1F332</t>
  </si>
  <si>
    <t>🌲</t>
  </si>
  <si>
    <t>arbre à feuilles persistantes</t>
  </si>
  <si>
    <t>1F483</t>
  </si>
  <si>
    <t>💃</t>
  </si>
  <si>
    <t>femme dansant</t>
  </si>
  <si>
    <t>1F63E</t>
  </si>
  <si>
    <t>😾</t>
  </si>
  <si>
    <t>faire la moue</t>
  </si>
  <si>
    <t>1F9CB</t>
  </si>
  <si>
    <t>🧋</t>
  </si>
  <si>
    <t>thé à bulles</t>
  </si>
  <si>
    <t>1F333</t>
  </si>
  <si>
    <t>🌳</t>
  </si>
  <si>
    <t>arbre feuillu</t>
  </si>
  <si>
    <t>1F484</t>
  </si>
  <si>
    <t>💄</t>
  </si>
  <si>
    <t>rouge à lèvres</t>
  </si>
  <si>
    <t>1F63F</t>
  </si>
  <si>
    <t>😿</t>
  </si>
  <si>
    <t>chat qui pleure</t>
  </si>
  <si>
    <t>1F9CC</t>
  </si>
  <si>
    <t>🧌</t>
  </si>
  <si>
    <t>1F334</t>
  </si>
  <si>
    <t>🌴</t>
  </si>
  <si>
    <t>palmier</t>
  </si>
  <si>
    <t>1F485</t>
  </si>
  <si>
    <t>💅</t>
  </si>
  <si>
    <t>vernis à ongles</t>
  </si>
  <si>
    <t>1F640</t>
  </si>
  <si>
    <t>🙀</t>
  </si>
  <si>
    <t>chat fatigué</t>
  </si>
  <si>
    <t>1F9CD</t>
  </si>
  <si>
    <t>🧍</t>
  </si>
  <si>
    <t>personne debout</t>
  </si>
  <si>
    <t>1F335</t>
  </si>
  <si>
    <t>🌵</t>
  </si>
  <si>
    <t>cactus</t>
  </si>
  <si>
    <t>1F486</t>
  </si>
  <si>
    <t>💆</t>
  </si>
  <si>
    <t>personne se faisant masser</t>
  </si>
  <si>
    <t>1F641</t>
  </si>
  <si>
    <t>🙁</t>
  </si>
  <si>
    <t>visage légèrement froncé les sourcils</t>
  </si>
  <si>
    <t>1F9CE</t>
  </si>
  <si>
    <t>🧎</t>
  </si>
  <si>
    <t>personne agenouillé</t>
  </si>
  <si>
    <t>1F336</t>
  </si>
  <si>
    <t>🌶</t>
  </si>
  <si>
    <t>piment</t>
  </si>
  <si>
    <t>1F487</t>
  </si>
  <si>
    <t>💇</t>
  </si>
  <si>
    <t>personne se faisant couper les cheveux</t>
  </si>
  <si>
    <t>1F642</t>
  </si>
  <si>
    <t>🙂</t>
  </si>
  <si>
    <t>visage légèrement souriant</t>
  </si>
  <si>
    <t>1F9CF</t>
  </si>
  <si>
    <t>🧏</t>
  </si>
  <si>
    <t>sourd</t>
  </si>
  <si>
    <t>1F337</t>
  </si>
  <si>
    <t>🌷</t>
  </si>
  <si>
    <t>Tulipe</t>
  </si>
  <si>
    <t>1F488</t>
  </si>
  <si>
    <t>💈</t>
  </si>
  <si>
    <t>bâton de barbier</t>
  </si>
  <si>
    <t>1F643</t>
  </si>
  <si>
    <t>🙃</t>
  </si>
  <si>
    <t>visage à l’envers</t>
  </si>
  <si>
    <t>1F9D0</t>
  </si>
  <si>
    <t>🧐</t>
  </si>
  <si>
    <t>visage avec monocle</t>
  </si>
  <si>
    <t>1F338</t>
  </si>
  <si>
    <t>🌸</t>
  </si>
  <si>
    <t>fleur de cerisier</t>
  </si>
  <si>
    <t>1F489</t>
  </si>
  <si>
    <t>💉</t>
  </si>
  <si>
    <t>seringue</t>
  </si>
  <si>
    <t>1F644</t>
  </si>
  <si>
    <t>🙄</t>
  </si>
  <si>
    <t>visage avec des yeux qui roulent</t>
  </si>
  <si>
    <t>1F9D1</t>
  </si>
  <si>
    <t>🧑</t>
  </si>
  <si>
    <t>personne</t>
  </si>
  <si>
    <t>1F339</t>
  </si>
  <si>
    <t>🌹</t>
  </si>
  <si>
    <t>rose</t>
  </si>
  <si>
    <t>1F48A</t>
  </si>
  <si>
    <t>💊</t>
  </si>
  <si>
    <t>pilule</t>
  </si>
  <si>
    <t>1F645</t>
  </si>
  <si>
    <t>🙅</t>
  </si>
  <si>
    <t>personne faisant signe NON</t>
  </si>
  <si>
    <t>1F9D2</t>
  </si>
  <si>
    <t>🧒</t>
  </si>
  <si>
    <t>enfant</t>
  </si>
  <si>
    <t>1F33A</t>
  </si>
  <si>
    <t>🌺</t>
  </si>
  <si>
    <t>hibiscus</t>
  </si>
  <si>
    <t>1F48B</t>
  </si>
  <si>
    <t>💋</t>
  </si>
  <si>
    <t>marque de baiser</t>
  </si>
  <si>
    <t>1F646</t>
  </si>
  <si>
    <t>🙆</t>
  </si>
  <si>
    <t>personne faisant signe OK</t>
  </si>
  <si>
    <t>1F9D3</t>
  </si>
  <si>
    <t>🧓</t>
  </si>
  <si>
    <t>personne âgée</t>
  </si>
  <si>
    <t>1F33B</t>
  </si>
  <si>
    <t>🌻</t>
  </si>
  <si>
    <t>tournesol</t>
  </si>
  <si>
    <t>1F48C</t>
  </si>
  <si>
    <t>💌</t>
  </si>
  <si>
    <t>lettre d’amour</t>
  </si>
  <si>
    <t>1F647</t>
  </si>
  <si>
    <t>🙇</t>
  </si>
  <si>
    <t>personne s’inclinant</t>
  </si>
  <si>
    <t>1F9D4</t>
  </si>
  <si>
    <t>🧔</t>
  </si>
  <si>
    <t>personne: barbe</t>
  </si>
  <si>
    <t>1F33C</t>
  </si>
  <si>
    <t>🌼</t>
  </si>
  <si>
    <t>fleurir</t>
  </si>
  <si>
    <t>1F48D</t>
  </si>
  <si>
    <t>💍</t>
  </si>
  <si>
    <t>bague</t>
  </si>
  <si>
    <t>1F648</t>
  </si>
  <si>
    <t>🙈</t>
  </si>
  <si>
    <t>voir-pas-mal singe</t>
  </si>
  <si>
    <t>1F9D5</t>
  </si>
  <si>
    <t>🧕</t>
  </si>
  <si>
    <t>femme avec foulard</t>
  </si>
  <si>
    <t>1F33D</t>
  </si>
  <si>
    <t>🌽</t>
  </si>
  <si>
    <t>épi de maïs</t>
  </si>
  <si>
    <t>1F48E</t>
  </si>
  <si>
    <t>💎</t>
  </si>
  <si>
    <t>pierre précieuse</t>
  </si>
  <si>
    <t>1F649</t>
  </si>
  <si>
    <t>🙉</t>
  </si>
  <si>
    <t>n’entendez pas de singe maléfique</t>
  </si>
  <si>
    <t>1F9D6</t>
  </si>
  <si>
    <t>🧖</t>
  </si>
  <si>
    <t>personne dans une chambre à vapeur</t>
  </si>
  <si>
    <t>1F33E</t>
  </si>
  <si>
    <t>🌾</t>
  </si>
  <si>
    <t>gerbe de riz</t>
  </si>
  <si>
    <t>1F48F</t>
  </si>
  <si>
    <t>💏</t>
  </si>
  <si>
    <t>baiser</t>
  </si>
  <si>
    <t>1F64A</t>
  </si>
  <si>
    <t>🙊</t>
  </si>
  <si>
    <t>parler-pas-mal singe</t>
  </si>
  <si>
    <t>1F9D7</t>
  </si>
  <si>
    <t>🧗</t>
  </si>
  <si>
    <t>personne grimpant</t>
  </si>
  <si>
    <t>1F33F</t>
  </si>
  <si>
    <t>🌿</t>
  </si>
  <si>
    <t>herbe</t>
  </si>
  <si>
    <t>1F490</t>
  </si>
  <si>
    <t>💐</t>
  </si>
  <si>
    <t>bouquet</t>
  </si>
  <si>
    <t>1F64B</t>
  </si>
  <si>
    <t>🙋</t>
  </si>
  <si>
    <t>personne levant la main</t>
  </si>
  <si>
    <t>1F9D8</t>
  </si>
  <si>
    <t>🧘</t>
  </si>
  <si>
    <t>personne en position lotus</t>
  </si>
  <si>
    <t>1F340</t>
  </si>
  <si>
    <t>🍀</t>
  </si>
  <si>
    <t>trèfle à quatre feuilles</t>
  </si>
  <si>
    <t>1F491</t>
  </si>
  <si>
    <t>💑</t>
  </si>
  <si>
    <t>couple avec cœur</t>
  </si>
  <si>
    <t>1F64C</t>
  </si>
  <si>
    <t>🙌</t>
  </si>
  <si>
    <t>lever la main</t>
  </si>
  <si>
    <t>1F9D9</t>
  </si>
  <si>
    <t>🧙</t>
  </si>
  <si>
    <t>mage</t>
  </si>
  <si>
    <t>1F341</t>
  </si>
  <si>
    <t>🍁</t>
  </si>
  <si>
    <t>feuille d’érable</t>
  </si>
  <si>
    <t>1F492</t>
  </si>
  <si>
    <t>💒</t>
  </si>
  <si>
    <t>mariage</t>
  </si>
  <si>
    <t>1F64D</t>
  </si>
  <si>
    <t>🙍</t>
  </si>
  <si>
    <t>personne fronçant les sourcils</t>
  </si>
  <si>
    <t>1F9DA</t>
  </si>
  <si>
    <t>🧚</t>
  </si>
  <si>
    <t>fée</t>
  </si>
  <si>
    <t>1F342</t>
  </si>
  <si>
    <t>🍂</t>
  </si>
  <si>
    <t>feuille tombée</t>
  </si>
  <si>
    <t>1F493</t>
  </si>
  <si>
    <t>💓</t>
  </si>
  <si>
    <t>cœur battant</t>
  </si>
  <si>
    <t>1F64E</t>
  </si>
  <si>
    <t>🙎</t>
  </si>
  <si>
    <t>personne mettant la moue</t>
  </si>
  <si>
    <t>1F9DB</t>
  </si>
  <si>
    <t>🧛</t>
  </si>
  <si>
    <t>vampire</t>
  </si>
  <si>
    <t>1F343</t>
  </si>
  <si>
    <t>🍃</t>
  </si>
  <si>
    <t>feuilles flottant dans le vent</t>
  </si>
  <si>
    <t>1F494</t>
  </si>
  <si>
    <t>💔</t>
  </si>
  <si>
    <t>cœur brisé</t>
  </si>
  <si>
    <t>1F64F</t>
  </si>
  <si>
    <t>🙏</t>
  </si>
  <si>
    <t>mains jointes</t>
  </si>
  <si>
    <t>1F9DC</t>
  </si>
  <si>
    <t>🧜</t>
  </si>
  <si>
    <t>merperson</t>
  </si>
  <si>
    <t>1F344</t>
  </si>
  <si>
    <t>🍄</t>
  </si>
  <si>
    <t>champignon</t>
  </si>
  <si>
    <t>1F495</t>
  </si>
  <si>
    <t>💕</t>
  </si>
  <si>
    <t>deux cœurs</t>
  </si>
  <si>
    <t>1F680</t>
  </si>
  <si>
    <t>🚀</t>
  </si>
  <si>
    <t>fusée</t>
  </si>
  <si>
    <t>1F9DD</t>
  </si>
  <si>
    <t>🧝</t>
  </si>
  <si>
    <t>Onze</t>
  </si>
  <si>
    <t>1F345</t>
  </si>
  <si>
    <t>🍅</t>
  </si>
  <si>
    <t>tomate</t>
  </si>
  <si>
    <t>1F496</t>
  </si>
  <si>
    <t>💖</t>
  </si>
  <si>
    <t>cœur étincelant</t>
  </si>
  <si>
    <t>1F681</t>
  </si>
  <si>
    <t>🚁</t>
  </si>
  <si>
    <t>hélicoptère</t>
  </si>
  <si>
    <t>1F9DE</t>
  </si>
  <si>
    <t>🧞</t>
  </si>
  <si>
    <t>génie</t>
  </si>
  <si>
    <t>1F346</t>
  </si>
  <si>
    <t>🍆</t>
  </si>
  <si>
    <t>aubergine</t>
  </si>
  <si>
    <t>1F497</t>
  </si>
  <si>
    <t>💗</t>
  </si>
  <si>
    <t>cœur en croissance</t>
  </si>
  <si>
    <t>1F682</t>
  </si>
  <si>
    <t>🚂</t>
  </si>
  <si>
    <t>locomotive</t>
  </si>
  <si>
    <t>1F9DF</t>
  </si>
  <si>
    <t>🧟</t>
  </si>
  <si>
    <t>zombi</t>
  </si>
  <si>
    <t>1F347</t>
  </si>
  <si>
    <t>🍇</t>
  </si>
  <si>
    <t>raisins</t>
  </si>
  <si>
    <t>1F498</t>
  </si>
  <si>
    <t>💘</t>
  </si>
  <si>
    <t>cœur avec flèche</t>
  </si>
  <si>
    <t>1F683</t>
  </si>
  <si>
    <t>🚃</t>
  </si>
  <si>
    <t>wagon de chemin de fer</t>
  </si>
  <si>
    <t>1F9E0</t>
  </si>
  <si>
    <t>🧠</t>
  </si>
  <si>
    <t>cerveau</t>
  </si>
  <si>
    <t>1F348</t>
  </si>
  <si>
    <t>🍈</t>
  </si>
  <si>
    <t>melon</t>
  </si>
  <si>
    <t>1F499</t>
  </si>
  <si>
    <t>💙</t>
  </si>
  <si>
    <t>cœur bleu</t>
  </si>
  <si>
    <t>1F684</t>
  </si>
  <si>
    <t>🚄</t>
  </si>
  <si>
    <t>TGV</t>
  </si>
  <si>
    <t>1F9E1</t>
  </si>
  <si>
    <t>🧡</t>
  </si>
  <si>
    <t>cœur orange</t>
  </si>
  <si>
    <t>1F349</t>
  </si>
  <si>
    <t>🍉</t>
  </si>
  <si>
    <t>pastèque</t>
  </si>
  <si>
    <t>1F49A</t>
  </si>
  <si>
    <t>💚</t>
  </si>
  <si>
    <t>cœur vert</t>
  </si>
  <si>
    <t>1F685</t>
  </si>
  <si>
    <t>🚅</t>
  </si>
  <si>
    <t>shinkansen</t>
  </si>
  <si>
    <t>1F9E2</t>
  </si>
  <si>
    <t>🧢</t>
  </si>
  <si>
    <t>bouchon facturé</t>
  </si>
  <si>
    <t>1F34A</t>
  </si>
  <si>
    <t>🍊</t>
  </si>
  <si>
    <t>mandarine</t>
  </si>
  <si>
    <t>1F49B</t>
  </si>
  <si>
    <t>💛</t>
  </si>
  <si>
    <t>cœur jaune</t>
  </si>
  <si>
    <t>1F686</t>
  </si>
  <si>
    <t>🚆</t>
  </si>
  <si>
    <t>train</t>
  </si>
  <si>
    <t>1F9E3</t>
  </si>
  <si>
    <t>🧣</t>
  </si>
  <si>
    <t>foulard</t>
  </si>
  <si>
    <t>1F34B</t>
  </si>
  <si>
    <t>🍋</t>
  </si>
  <si>
    <t>citron</t>
  </si>
  <si>
    <t>1F49C</t>
  </si>
  <si>
    <t>💜</t>
  </si>
  <si>
    <t>cœur violet</t>
  </si>
  <si>
    <t>1F687</t>
  </si>
  <si>
    <t>🚇</t>
  </si>
  <si>
    <t>métro</t>
  </si>
  <si>
    <t>1F9E4</t>
  </si>
  <si>
    <t>🧤</t>
  </si>
  <si>
    <t>Gants</t>
  </si>
  <si>
    <t>1F34C</t>
  </si>
  <si>
    <t>🍌</t>
  </si>
  <si>
    <t>banane</t>
  </si>
  <si>
    <t>1F49D</t>
  </si>
  <si>
    <t>💝</t>
  </si>
  <si>
    <t>cœur avec ruban</t>
  </si>
  <si>
    <t>1F688</t>
  </si>
  <si>
    <t>🚈</t>
  </si>
  <si>
    <t>train léger sur rail</t>
  </si>
  <si>
    <t>1F9E5</t>
  </si>
  <si>
    <t>🧥</t>
  </si>
  <si>
    <t>manteau</t>
  </si>
  <si>
    <t>1F34D</t>
  </si>
  <si>
    <t>🍍</t>
  </si>
  <si>
    <t>ananas</t>
  </si>
  <si>
    <t>1F49E</t>
  </si>
  <si>
    <t>💞</t>
  </si>
  <si>
    <t>cœurs tournants</t>
  </si>
  <si>
    <t>1F689</t>
  </si>
  <si>
    <t>🚉</t>
  </si>
  <si>
    <t>gare</t>
  </si>
  <si>
    <t>1F9E6</t>
  </si>
  <si>
    <t>🧦</t>
  </si>
  <si>
    <t>chaussettes</t>
  </si>
  <si>
    <t>1F34E</t>
  </si>
  <si>
    <t>🍎</t>
  </si>
  <si>
    <t>pomme rouge</t>
  </si>
  <si>
    <t>1F49F</t>
  </si>
  <si>
    <t>💟</t>
  </si>
  <si>
    <t>décoration de cœur</t>
  </si>
  <si>
    <t>1F68A</t>
  </si>
  <si>
    <t>🚊</t>
  </si>
  <si>
    <t>tramway</t>
  </si>
  <si>
    <t>1F9E7</t>
  </si>
  <si>
    <t>🧧</t>
  </si>
  <si>
    <t>enveloppe rouge</t>
  </si>
  <si>
    <t>1F34F</t>
  </si>
  <si>
    <t>🍏</t>
  </si>
  <si>
    <t>pomme verte</t>
  </si>
  <si>
    <t>1F4A0</t>
  </si>
  <si>
    <t>💠</t>
  </si>
  <si>
    <t>diamant avec un point</t>
  </si>
  <si>
    <t>1F68B</t>
  </si>
  <si>
    <t>🚋</t>
  </si>
  <si>
    <t>voiture de tramway</t>
  </si>
  <si>
    <t>1F9E8</t>
  </si>
  <si>
    <t>🧨</t>
  </si>
  <si>
    <t>pétard</t>
  </si>
  <si>
    <t>1F350</t>
  </si>
  <si>
    <t>🍐</t>
  </si>
  <si>
    <t>poire</t>
  </si>
  <si>
    <t>1F4A1</t>
  </si>
  <si>
    <t>💡</t>
  </si>
  <si>
    <t>ampoule</t>
  </si>
  <si>
    <t>1F68C</t>
  </si>
  <si>
    <t>🚌</t>
  </si>
  <si>
    <t>bus</t>
  </si>
  <si>
    <t>1F9E9</t>
  </si>
  <si>
    <t>🧩</t>
  </si>
  <si>
    <t>Puzzle</t>
  </si>
  <si>
    <t>1F351</t>
  </si>
  <si>
    <t>🍑</t>
  </si>
  <si>
    <t>pêche</t>
  </si>
  <si>
    <t>1F4A2</t>
  </si>
  <si>
    <t>💢</t>
  </si>
  <si>
    <t>symbole de colère</t>
  </si>
  <si>
    <t>1F68D</t>
  </si>
  <si>
    <t>🚍</t>
  </si>
  <si>
    <t>bus venant en venant en venant en couple</t>
  </si>
  <si>
    <t>1F9EA</t>
  </si>
  <si>
    <t>🧪</t>
  </si>
  <si>
    <t>éprouvette</t>
  </si>
  <si>
    <t>1F352</t>
  </si>
  <si>
    <t>🍒</t>
  </si>
  <si>
    <t>Cerises</t>
  </si>
  <si>
    <t>1F4A3</t>
  </si>
  <si>
    <t>💣</t>
  </si>
  <si>
    <t>bombe</t>
  </si>
  <si>
    <t>1F68E</t>
  </si>
  <si>
    <t>🚎</t>
  </si>
  <si>
    <t>trolleybus</t>
  </si>
  <si>
    <t>1F9EB</t>
  </si>
  <si>
    <t>🧫</t>
  </si>
  <si>
    <t>Pétri</t>
  </si>
  <si>
    <t>1F353</t>
  </si>
  <si>
    <t>🍓</t>
  </si>
  <si>
    <t>fraise</t>
  </si>
  <si>
    <t>1F4A4</t>
  </si>
  <si>
    <t>💤</t>
  </si>
  <si>
    <t>zzz</t>
  </si>
  <si>
    <t>1F68F</t>
  </si>
  <si>
    <t>🚏</t>
  </si>
  <si>
    <t>arrêt de bus</t>
  </si>
  <si>
    <t>1F9EC</t>
  </si>
  <si>
    <t>🧬</t>
  </si>
  <si>
    <t>ADN</t>
  </si>
  <si>
    <t>1F354</t>
  </si>
  <si>
    <t>🍔</t>
  </si>
  <si>
    <t>hamburger</t>
  </si>
  <si>
    <t>1F4A5</t>
  </si>
  <si>
    <t>💥</t>
  </si>
  <si>
    <t>collision</t>
  </si>
  <si>
    <t>1F690</t>
  </si>
  <si>
    <t>🚐</t>
  </si>
  <si>
    <t>minibus</t>
  </si>
  <si>
    <t>1F9ED</t>
  </si>
  <si>
    <t>🧭</t>
  </si>
  <si>
    <t>boussole</t>
  </si>
  <si>
    <t>1F355</t>
  </si>
  <si>
    <t>🍕</t>
  </si>
  <si>
    <t>pizza</t>
  </si>
  <si>
    <t>1F4A6</t>
  </si>
  <si>
    <t>💦</t>
  </si>
  <si>
    <t>gouttelettes de sueur</t>
  </si>
  <si>
    <t>1F691</t>
  </si>
  <si>
    <t>🚑</t>
  </si>
  <si>
    <t>ambulance</t>
  </si>
  <si>
    <t>1F9EE</t>
  </si>
  <si>
    <t>🧮</t>
  </si>
  <si>
    <t>abaque</t>
  </si>
  <si>
    <t>1F356</t>
  </si>
  <si>
    <t>🍖</t>
  </si>
  <si>
    <t>viande sur os</t>
  </si>
  <si>
    <t>1F4A7</t>
  </si>
  <si>
    <t>💧</t>
  </si>
  <si>
    <t>gouttelette</t>
  </si>
  <si>
    <t>1F692</t>
  </si>
  <si>
    <t>🚒</t>
  </si>
  <si>
    <t>voiture de pompiers</t>
  </si>
  <si>
    <t>1F9EF</t>
  </si>
  <si>
    <t>🧯</t>
  </si>
  <si>
    <t>extincteur</t>
  </si>
  <si>
    <t>1F357</t>
  </si>
  <si>
    <t>🍗</t>
  </si>
  <si>
    <t>cuisse de volaille</t>
  </si>
  <si>
    <t>1F4A8</t>
  </si>
  <si>
    <t>💨</t>
  </si>
  <si>
    <t>s’enfuir</t>
  </si>
  <si>
    <t>1F693</t>
  </si>
  <si>
    <t>🚓</t>
  </si>
  <si>
    <t>véhicule de police</t>
  </si>
  <si>
    <t>1F9F0</t>
  </si>
  <si>
    <t>🧰</t>
  </si>
  <si>
    <t>toolbox</t>
  </si>
  <si>
    <t>1F358</t>
  </si>
  <si>
    <t>🍘</t>
  </si>
  <si>
    <t>craquelin de riz</t>
  </si>
  <si>
    <t>1F4A9</t>
  </si>
  <si>
    <t>💩</t>
  </si>
  <si>
    <t>tas de caca</t>
  </si>
  <si>
    <t>1F694</t>
  </si>
  <si>
    <t>🚔</t>
  </si>
  <si>
    <t>voiture de police venant en voiture venant en voiture</t>
  </si>
  <si>
    <t>1F9F1</t>
  </si>
  <si>
    <t>🧱</t>
  </si>
  <si>
    <t>brique</t>
  </si>
  <si>
    <t>1F359</t>
  </si>
  <si>
    <t>🍙</t>
  </si>
  <si>
    <t>boule de riz</t>
  </si>
  <si>
    <t>1F4AA</t>
  </si>
  <si>
    <t>💪</t>
  </si>
  <si>
    <t>biceps fléchis</t>
  </si>
  <si>
    <t>1F695</t>
  </si>
  <si>
    <t>🚕</t>
  </si>
  <si>
    <t>taxi</t>
  </si>
  <si>
    <t>1F9F2</t>
  </si>
  <si>
    <t>🧲</t>
  </si>
  <si>
    <t>aimant</t>
  </si>
  <si>
    <t>1F35A</t>
  </si>
  <si>
    <t>🍚</t>
  </si>
  <si>
    <t>riz cuit</t>
  </si>
  <si>
    <t>1F4AB</t>
  </si>
  <si>
    <t>💫</t>
  </si>
  <si>
    <t>vertigineux</t>
  </si>
  <si>
    <t>1F696</t>
  </si>
  <si>
    <t>🚖</t>
  </si>
  <si>
    <t>taxi venant en venant en voiture</t>
  </si>
  <si>
    <t>1F9F3</t>
  </si>
  <si>
    <t>🧳</t>
  </si>
  <si>
    <t>bagage</t>
  </si>
  <si>
    <t>1F35B</t>
  </si>
  <si>
    <t>🍛</t>
  </si>
  <si>
    <t>riz au curry</t>
  </si>
  <si>
    <t>1F4AC</t>
  </si>
  <si>
    <t>💬</t>
  </si>
  <si>
    <t>ballon vocal</t>
  </si>
  <si>
    <t>1F697</t>
  </si>
  <si>
    <t>🚗</t>
  </si>
  <si>
    <t>automobile</t>
  </si>
  <si>
    <t>1F9F4</t>
  </si>
  <si>
    <t>🧴</t>
  </si>
  <si>
    <t>flacon de lotion</t>
  </si>
  <si>
    <t>1F35C</t>
  </si>
  <si>
    <t>🍜</t>
  </si>
  <si>
    <t>bol fumant</t>
  </si>
  <si>
    <t>1F4AD</t>
  </si>
  <si>
    <t>💭</t>
  </si>
  <si>
    <t>ballon de pensée</t>
  </si>
  <si>
    <t>1F698</t>
  </si>
  <si>
    <t>🚘</t>
  </si>
  <si>
    <t>automobile venant en venant en voiture</t>
  </si>
  <si>
    <t>1F9F5</t>
  </si>
  <si>
    <t>🧵</t>
  </si>
  <si>
    <t>fil</t>
  </si>
  <si>
    <t>1F35D</t>
  </si>
  <si>
    <t>🍝</t>
  </si>
  <si>
    <t>spaghettis</t>
  </si>
  <si>
    <t>1F4AE</t>
  </si>
  <si>
    <t>💮</t>
  </si>
  <si>
    <t>fleur blanche</t>
  </si>
  <si>
    <t>1F699</t>
  </si>
  <si>
    <t>🚙</t>
  </si>
  <si>
    <t>véhicule utilitaire sport</t>
  </si>
  <si>
    <t>1F9F6</t>
  </si>
  <si>
    <t>🧶</t>
  </si>
  <si>
    <t>1F35E</t>
  </si>
  <si>
    <t>🍞</t>
  </si>
  <si>
    <t>pain</t>
  </si>
  <si>
    <t>1F4AF</t>
  </si>
  <si>
    <t>💯</t>
  </si>
  <si>
    <t>cent points</t>
  </si>
  <si>
    <t>1F69A</t>
  </si>
  <si>
    <t>🚚</t>
  </si>
  <si>
    <t>camion de livraison</t>
  </si>
  <si>
    <t>1F9F7</t>
  </si>
  <si>
    <t>🧷</t>
  </si>
  <si>
    <t>épingle de sûreté</t>
  </si>
  <si>
    <t>1F35F</t>
  </si>
  <si>
    <t>🍟</t>
  </si>
  <si>
    <t>frites</t>
  </si>
  <si>
    <t>1F4B0</t>
  </si>
  <si>
    <t>💰</t>
  </si>
  <si>
    <t>sac d’argent</t>
  </si>
  <si>
    <t>1F69B</t>
  </si>
  <si>
    <t>🚛</t>
  </si>
  <si>
    <t>camion articulé</t>
  </si>
  <si>
    <t>1F9F8</t>
  </si>
  <si>
    <t>🧸</t>
  </si>
  <si>
    <t>nounours</t>
  </si>
  <si>
    <t>1F360</t>
  </si>
  <si>
    <t>🍠</t>
  </si>
  <si>
    <t>patate douce rôtie</t>
  </si>
  <si>
    <t>1F4B1</t>
  </si>
  <si>
    <t>💱</t>
  </si>
  <si>
    <t>Change</t>
  </si>
  <si>
    <t>1F69C</t>
  </si>
  <si>
    <t>🚜</t>
  </si>
  <si>
    <t>tracteur</t>
  </si>
  <si>
    <t>1F9F9</t>
  </si>
  <si>
    <t>🧹</t>
  </si>
  <si>
    <t>balai</t>
  </si>
  <si>
    <t>1F361</t>
  </si>
  <si>
    <t>🍡</t>
  </si>
  <si>
    <t>dango</t>
  </si>
  <si>
    <t>1F4B2</t>
  </si>
  <si>
    <t>💲</t>
  </si>
  <si>
    <t>signe dollar lourd</t>
  </si>
  <si>
    <t>1F69D</t>
  </si>
  <si>
    <t>🚝</t>
  </si>
  <si>
    <t>monorail</t>
  </si>
  <si>
    <t>1F9FA</t>
  </si>
  <si>
    <t>🧺</t>
  </si>
  <si>
    <t>panier</t>
  </si>
  <si>
    <t>1F362</t>
  </si>
  <si>
    <t>🍢</t>
  </si>
  <si>
    <t>Oden</t>
  </si>
  <si>
    <t>1F4B3</t>
  </si>
  <si>
    <t>💳</t>
  </si>
  <si>
    <t>carte de crédit</t>
  </si>
  <si>
    <t>1F69E</t>
  </si>
  <si>
    <t>🚞</t>
  </si>
  <si>
    <t>chemin de fer de montagne</t>
  </si>
  <si>
    <t>1F9FB</t>
  </si>
  <si>
    <t>🧻</t>
  </si>
  <si>
    <t>rouleau de papier</t>
  </si>
  <si>
    <t>1F363</t>
  </si>
  <si>
    <t>🍣</t>
  </si>
  <si>
    <t>sushi</t>
  </si>
  <si>
    <t>1F4B4</t>
  </si>
  <si>
    <t>💴</t>
  </si>
  <si>
    <t>Billet de banque en yen</t>
  </si>
  <si>
    <t>1F69F</t>
  </si>
  <si>
    <t>🚟</t>
  </si>
  <si>
    <t>chemin de fer suspendu</t>
  </si>
  <si>
    <t>1F9FC</t>
  </si>
  <si>
    <t>🧼</t>
  </si>
  <si>
    <t>savon</t>
  </si>
  <si>
    <t>1F364</t>
  </si>
  <si>
    <t>🍤</t>
  </si>
  <si>
    <t>crevettes frites</t>
  </si>
  <si>
    <t>1F4B5</t>
  </si>
  <si>
    <t>💵</t>
  </si>
  <si>
    <t>billet de banque en dollars</t>
  </si>
  <si>
    <t>1F6A0</t>
  </si>
  <si>
    <t>🚠</t>
  </si>
  <si>
    <t>téléphérique de montagne</t>
  </si>
  <si>
    <t>1F9FD</t>
  </si>
  <si>
    <t>🧽</t>
  </si>
  <si>
    <t>éponge</t>
  </si>
  <si>
    <t>1F365</t>
  </si>
  <si>
    <t>🍥</t>
  </si>
  <si>
    <t>gâteau de poisson avec tourbillon</t>
  </si>
  <si>
    <t>1F4B6</t>
  </si>
  <si>
    <t>💶</t>
  </si>
  <si>
    <t>billet en euros</t>
  </si>
  <si>
    <t>1F6A1</t>
  </si>
  <si>
    <t>🚡</t>
  </si>
  <si>
    <t>téléphérique</t>
  </si>
  <si>
    <t>1F9FE</t>
  </si>
  <si>
    <t>🧾</t>
  </si>
  <si>
    <t>reçu</t>
  </si>
  <si>
    <t>1F366</t>
  </si>
  <si>
    <t>🍦</t>
  </si>
  <si>
    <t>crème glacée molle</t>
  </si>
  <si>
    <t>1F4B7</t>
  </si>
  <si>
    <t>💷</t>
  </si>
  <si>
    <t>Billet de banque en livres sterling</t>
  </si>
  <si>
    <t>1F6A2</t>
  </si>
  <si>
    <t>🚢</t>
  </si>
  <si>
    <t>bateau</t>
  </si>
  <si>
    <t>1F9FF</t>
  </si>
  <si>
    <t>🧿</t>
  </si>
  <si>
    <t>amulette nazar</t>
  </si>
  <si>
    <t>1F367</t>
  </si>
  <si>
    <t>🍧</t>
  </si>
  <si>
    <t>glace rasée</t>
  </si>
  <si>
    <t>1F4B8</t>
  </si>
  <si>
    <t>💸</t>
  </si>
  <si>
    <t>de l’argent avec des ailes</t>
  </si>
  <si>
    <t>1F6A3</t>
  </si>
  <si>
    <t>🚣</t>
  </si>
  <si>
    <t>personne bateau à rames</t>
  </si>
  <si>
    <t>1FA70</t>
  </si>
  <si>
    <t>🩰</t>
  </si>
  <si>
    <t>chaussures de ballet</t>
  </si>
  <si>
    <t>1F368</t>
  </si>
  <si>
    <t>🍨</t>
  </si>
  <si>
    <t>1F4B9</t>
  </si>
  <si>
    <t>💹</t>
  </si>
  <si>
    <t>graphique en hausse avec le yen</t>
  </si>
  <si>
    <t>1F6A4</t>
  </si>
  <si>
    <t>🚤</t>
  </si>
  <si>
    <t>vedette</t>
  </si>
  <si>
    <t>1FA71</t>
  </si>
  <si>
    <t>🩱</t>
  </si>
  <si>
    <t>maillot de bain une pièce</t>
  </si>
  <si>
    <t>1F369</t>
  </si>
  <si>
    <t>🍩</t>
  </si>
  <si>
    <t>beignet</t>
  </si>
  <si>
    <t>1F4BA</t>
  </si>
  <si>
    <t>💺</t>
  </si>
  <si>
    <t>siège</t>
  </si>
  <si>
    <t>1F6A5</t>
  </si>
  <si>
    <t>🚥</t>
  </si>
  <si>
    <t>feu de circulation horizontal</t>
  </si>
  <si>
    <t>1FA72</t>
  </si>
  <si>
    <t>🩲</t>
  </si>
  <si>
    <t>cache-sexes</t>
  </si>
  <si>
    <t>1F36A</t>
  </si>
  <si>
    <t>🍪</t>
  </si>
  <si>
    <t>biscuit</t>
  </si>
  <si>
    <t>1F4BB</t>
  </si>
  <si>
    <t>💻</t>
  </si>
  <si>
    <t>ordinateur portable</t>
  </si>
  <si>
    <t>1F6A6</t>
  </si>
  <si>
    <t>🚦</t>
  </si>
  <si>
    <t>feu de circulation vertical</t>
  </si>
  <si>
    <t>1FA73</t>
  </si>
  <si>
    <t>🩳</t>
  </si>
  <si>
    <t>short</t>
  </si>
  <si>
    <t>1F36B</t>
  </si>
  <si>
    <t>🍫</t>
  </si>
  <si>
    <t>barre chocolatée</t>
  </si>
  <si>
    <t>1F4BC</t>
  </si>
  <si>
    <t>💼</t>
  </si>
  <si>
    <t>porte-documents</t>
  </si>
  <si>
    <t>1F6A7</t>
  </si>
  <si>
    <t>🚧</t>
  </si>
  <si>
    <t>construction</t>
  </si>
  <si>
    <t>1FA74</t>
  </si>
  <si>
    <t>🩴</t>
  </si>
  <si>
    <t>sandale string</t>
  </si>
  <si>
    <t>1F36C</t>
  </si>
  <si>
    <t>🍬</t>
  </si>
  <si>
    <t>bonbon</t>
  </si>
  <si>
    <t>1F4BD</t>
  </si>
  <si>
    <t>💽</t>
  </si>
  <si>
    <t>disque d’ordinateur</t>
  </si>
  <si>
    <t>1F6A8</t>
  </si>
  <si>
    <t>🚨</t>
  </si>
  <si>
    <t>feu de voiture de police</t>
  </si>
  <si>
    <t>1FA78</t>
  </si>
  <si>
    <t>🩸</t>
  </si>
  <si>
    <t xml:space="preserve"> de sang</t>
  </si>
  <si>
    <t>1F36D</t>
  </si>
  <si>
    <t>🍭</t>
  </si>
  <si>
    <t>sucette</t>
  </si>
  <si>
    <t>1F4BE</t>
  </si>
  <si>
    <t>💾</t>
  </si>
  <si>
    <t>disquette</t>
  </si>
  <si>
    <t>1F6A9</t>
  </si>
  <si>
    <t>🚩</t>
  </si>
  <si>
    <t>drapeau triangulaire</t>
  </si>
  <si>
    <t>1FA79</t>
  </si>
  <si>
    <t>🩹</t>
  </si>
  <si>
    <t>sparadrap</t>
  </si>
  <si>
    <t>1F36E</t>
  </si>
  <si>
    <t>🍮</t>
  </si>
  <si>
    <t>crème</t>
  </si>
  <si>
    <t>1F4BF</t>
  </si>
  <si>
    <t>💿</t>
  </si>
  <si>
    <t>disque optique</t>
  </si>
  <si>
    <t>1F6AA</t>
  </si>
  <si>
    <t>🚪</t>
  </si>
  <si>
    <t>par</t>
  </si>
  <si>
    <t>1FA7A</t>
  </si>
  <si>
    <t>🩺</t>
  </si>
  <si>
    <t>stéthoscope</t>
  </si>
  <si>
    <t>1F36F</t>
  </si>
  <si>
    <t>🍯</t>
  </si>
  <si>
    <t>pot de miel</t>
  </si>
  <si>
    <t>1F4C0</t>
  </si>
  <si>
    <t>📀</t>
  </si>
  <si>
    <t>DVD</t>
  </si>
  <si>
    <t>1F6AB</t>
  </si>
  <si>
    <t>🚫</t>
  </si>
  <si>
    <t>interdit</t>
  </si>
  <si>
    <t>1FA7B</t>
  </si>
  <si>
    <t>🩻</t>
  </si>
  <si>
    <t>1F370</t>
  </si>
  <si>
    <t>🍰</t>
  </si>
  <si>
    <t>shortcake</t>
  </si>
  <si>
    <t>1F4C1</t>
  </si>
  <si>
    <t>📁</t>
  </si>
  <si>
    <t>dossier de fichiers</t>
  </si>
  <si>
    <t>1F6AC</t>
  </si>
  <si>
    <t>🚬</t>
  </si>
  <si>
    <t>cigarette</t>
  </si>
  <si>
    <t>1FA7C</t>
  </si>
  <si>
    <t>🩼</t>
  </si>
  <si>
    <t>1F371</t>
  </si>
  <si>
    <t>🍱</t>
  </si>
  <si>
    <t>boîte bento</t>
  </si>
  <si>
    <t>1F4C2</t>
  </si>
  <si>
    <t>📂</t>
  </si>
  <si>
    <t>ouvrir le dossier de fichiers</t>
  </si>
  <si>
    <t>1F6AD</t>
  </si>
  <si>
    <t>🚭</t>
  </si>
  <si>
    <t>défense de fumer</t>
  </si>
  <si>
    <t>1FA80</t>
  </si>
  <si>
    <t>🪀</t>
  </si>
  <si>
    <t>ils-sont</t>
  </si>
  <si>
    <t>1F372</t>
  </si>
  <si>
    <t>🍲</t>
  </si>
  <si>
    <t>pot de nourriture</t>
  </si>
  <si>
    <t>1F4C3</t>
  </si>
  <si>
    <t>📃</t>
  </si>
  <si>
    <t>page avec boucle</t>
  </si>
  <si>
    <t>1F6AE</t>
  </si>
  <si>
    <t>🚮</t>
  </si>
  <si>
    <t>litière dans le panneau de bac</t>
  </si>
  <si>
    <t>1FA81</t>
  </si>
  <si>
    <t>🪁</t>
  </si>
  <si>
    <t>cerf-volant</t>
  </si>
  <si>
    <t>1F373</t>
  </si>
  <si>
    <t>🍳</t>
  </si>
  <si>
    <t>cuisine</t>
  </si>
  <si>
    <t>1F4C4</t>
  </si>
  <si>
    <t>📄</t>
  </si>
  <si>
    <t>page tournée vers le haut</t>
  </si>
  <si>
    <t>1F6AF</t>
  </si>
  <si>
    <t>🚯</t>
  </si>
  <si>
    <t>pas de détritus</t>
  </si>
  <si>
    <t>1FA82</t>
  </si>
  <si>
    <t>🪂</t>
  </si>
  <si>
    <t>parachute</t>
  </si>
  <si>
    <t>1F374</t>
  </si>
  <si>
    <t>🍴</t>
  </si>
  <si>
    <t>fourchette et couteau</t>
  </si>
  <si>
    <t>1F4C5</t>
  </si>
  <si>
    <t>📅</t>
  </si>
  <si>
    <t>calendrier</t>
  </si>
  <si>
    <t>1F6B0</t>
  </si>
  <si>
    <t>🚰</t>
  </si>
  <si>
    <t>eau potable</t>
  </si>
  <si>
    <t>1FA83</t>
  </si>
  <si>
    <t>🪃</t>
  </si>
  <si>
    <t>boomerang</t>
  </si>
  <si>
    <t>1F375</t>
  </si>
  <si>
    <t>🍵</t>
  </si>
  <si>
    <t>tasse à thé sans poignée</t>
  </si>
  <si>
    <t>1F4C6</t>
  </si>
  <si>
    <t>📆</t>
  </si>
  <si>
    <t>calendrier dérachant</t>
  </si>
  <si>
    <t>1F6B1</t>
  </si>
  <si>
    <t>🚱</t>
  </si>
  <si>
    <t>eau non potable</t>
  </si>
  <si>
    <t>1FA84</t>
  </si>
  <si>
    <t>🪄</t>
  </si>
  <si>
    <t>mur magique</t>
  </si>
  <si>
    <t>1F376</t>
  </si>
  <si>
    <t>🍶</t>
  </si>
  <si>
    <t>saké</t>
  </si>
  <si>
    <t>1F4C7</t>
  </si>
  <si>
    <t>📇</t>
  </si>
  <si>
    <t>index des cartes</t>
  </si>
  <si>
    <t>1F6B2</t>
  </si>
  <si>
    <t>🚲</t>
  </si>
  <si>
    <t>bicyclette</t>
  </si>
  <si>
    <t>1FA85</t>
  </si>
  <si>
    <t>🪅</t>
  </si>
  <si>
    <t>piñata</t>
  </si>
  <si>
    <t>1F377</t>
  </si>
  <si>
    <t>🍷</t>
  </si>
  <si>
    <t>verre à vin</t>
  </si>
  <si>
    <t>1F4C8</t>
  </si>
  <si>
    <t>📈</t>
  </si>
  <si>
    <t>graphique croissant</t>
  </si>
  <si>
    <t>1F6B3</t>
  </si>
  <si>
    <t>🚳</t>
  </si>
  <si>
    <t>pas de vélos</t>
  </si>
  <si>
    <t>1FA86</t>
  </si>
  <si>
    <t>🪆</t>
  </si>
  <si>
    <t>poupées gigognes</t>
  </si>
  <si>
    <t>1F378</t>
  </si>
  <si>
    <t>🍸</t>
  </si>
  <si>
    <t>verre à cocktail</t>
  </si>
  <si>
    <t>1F4C9</t>
  </si>
  <si>
    <t>📉</t>
  </si>
  <si>
    <t>graphique décroissant</t>
  </si>
  <si>
    <t>1F6B4</t>
  </si>
  <si>
    <t>🚴</t>
  </si>
  <si>
    <t>personne à vélo</t>
  </si>
  <si>
    <t>1FA90</t>
  </si>
  <si>
    <t>🪐</t>
  </si>
  <si>
    <t>planète anneée</t>
  </si>
  <si>
    <t>1F379</t>
  </si>
  <si>
    <t>🍹</t>
  </si>
  <si>
    <t>boisson tropicale</t>
  </si>
  <si>
    <t>1F4CA</t>
  </si>
  <si>
    <t>📊</t>
  </si>
  <si>
    <t>graphique à barres</t>
  </si>
  <si>
    <t>1F6B5</t>
  </si>
  <si>
    <t>🚵</t>
  </si>
  <si>
    <t>personne VTT</t>
  </si>
  <si>
    <t>1FA91</t>
  </si>
  <si>
    <t>🪑</t>
  </si>
  <si>
    <t>chaise</t>
  </si>
  <si>
    <t>1F37A</t>
  </si>
  <si>
    <t>🍺</t>
  </si>
  <si>
    <t>tasse à bière</t>
  </si>
  <si>
    <t>1F4CB</t>
  </si>
  <si>
    <t>📋</t>
  </si>
  <si>
    <t>Presse-papiers</t>
  </si>
  <si>
    <t>1F6B6</t>
  </si>
  <si>
    <t>🚶</t>
  </si>
  <si>
    <t>personne qui marche</t>
  </si>
  <si>
    <t>1FA92</t>
  </si>
  <si>
    <t>🪒</t>
  </si>
  <si>
    <t>rasoir</t>
  </si>
  <si>
    <t>1F37B</t>
  </si>
  <si>
    <t>🍻</t>
  </si>
  <si>
    <t>tasses à bière qui clignotent</t>
  </si>
  <si>
    <t>1F4CC</t>
  </si>
  <si>
    <t>📌</t>
  </si>
  <si>
    <t>1F6B7</t>
  </si>
  <si>
    <t>🚷</t>
  </si>
  <si>
    <t>pas de piétons</t>
  </si>
  <si>
    <t>1FA93</t>
  </si>
  <si>
    <t>🪓</t>
  </si>
  <si>
    <t>axe</t>
  </si>
  <si>
    <t>1F37C</t>
  </si>
  <si>
    <t>🍼</t>
  </si>
  <si>
    <t>biberon</t>
  </si>
  <si>
    <t>1F4CD</t>
  </si>
  <si>
    <t>📍</t>
  </si>
  <si>
    <t>poussoir rond</t>
  </si>
  <si>
    <t>1F6B8</t>
  </si>
  <si>
    <t>🚸</t>
  </si>
  <si>
    <t>enfants traversant</t>
  </si>
  <si>
    <t>1FA94</t>
  </si>
  <si>
    <t>🪔</t>
  </si>
  <si>
    <t>lampe diya</t>
  </si>
  <si>
    <t>1F37D</t>
  </si>
  <si>
    <t>🍽</t>
  </si>
  <si>
    <t>fourchette et couteau avec assiette</t>
  </si>
  <si>
    <t>1F4CE</t>
  </si>
  <si>
    <t>📎</t>
  </si>
  <si>
    <t>trombone</t>
  </si>
  <si>
    <t>1F6B9</t>
  </si>
  <si>
    <t>🚹</t>
  </si>
  <si>
    <t>chambre homme</t>
  </si>
  <si>
    <t>1FA95</t>
  </si>
  <si>
    <t>🪕</t>
  </si>
  <si>
    <t>banjo</t>
  </si>
  <si>
    <t>TUTOS YOUTUBE</t>
  </si>
  <si>
    <t>Il arrive que vous ayez 2 tutos pour la même fonction, c'est voliontaire parce que le plus important c'est de cliquer sur le nom de l'auteur sous la vidéo pour découvrir sa liste</t>
  </si>
  <si>
    <t>Ciquez sur les liens dans la colonne C</t>
  </si>
  <si>
    <t xml:space="preserve"> Excel principaux formats, actuels, ou obsolètes que nous allons pouvoir être amené à utiliser.</t>
  </si>
  <si>
    <t>https://www.excelformation.fr/formats-fichiers-excel.html</t>
  </si>
  <si>
    <t>Fichier XLS ou XLSX ?</t>
  </si>
  <si>
    <t>https://www.excel-exercice.com/fichier-xls-ou-xlsx/</t>
  </si>
  <si>
    <t>https://commentouvrir.com/extension/xlsm</t>
  </si>
  <si>
    <r>
      <t>Les fichiers </t>
    </r>
    <r>
      <rPr>
        <b/>
        <sz val="12"/>
        <color rgb="FF202124"/>
        <rFont val="Calibri"/>
        <family val="2"/>
        <scheme val="minor"/>
      </rPr>
      <t>XLSM</t>
    </r>
    <r>
      <rPr>
        <sz val="12"/>
        <color rgb="FF202124"/>
        <rFont val="Calibri"/>
        <family val="2"/>
        <scheme val="minor"/>
      </rPr>
      <t xml:space="preserve"> sont enregistrés au format Open XML introduit dans Microsoft Office 2007. </t>
    </r>
  </si>
  <si>
    <t xml:space="preserve">Les fichiers XLSM sont des fichiers . XLSX , mais avec les macros activées. </t>
  </si>
  <si>
    <t>Une macro est une fonctionnalité utile qui fonctionne comme un script, ce qui permet aux utilisateurs d'automatiser des tâches répétitives.</t>
  </si>
  <si>
    <t>Comment créer un fichier XLSM ?</t>
  </si>
  <si>
    <t>Pour enregistrer sous forme de classeur prenant en charge les macros :</t>
  </si>
  <si>
    <t>1. cliquer sur Non.</t>
  </si>
  <si>
    <t xml:space="preserve">2. Dans la boîte de dialogue Enregistrer sous, dans la zone de liste Enregistrer en tant que type, </t>
  </si>
  <si>
    <t>sélectionnez Classeur Excel prenant en charge les macros (*. xlsm).</t>
  </si>
  <si>
    <t>3. Cliquez sur Enregistrer.</t>
  </si>
  <si>
    <t>Comment convertir un fichier XLSM en xlsx ?</t>
  </si>
  <si>
    <t>Vous pouvez même utiliser Google Sheets pour convertir un fichier XLSM dans un format différent.</t>
  </si>
  <si>
    <t xml:space="preserve"> Avec le fichier ouvert là-bas, allez à Déposez le &gt; Télécharger pour le télécharger sous forme de fichier XLSX, ODS, PDF, HTML, CSV ou TSV.</t>
  </si>
  <si>
    <t>Modifier une macro</t>
  </si>
  <si>
    <t>https://support.microsoft.com/fr-fr/office/modifier-une-macro-ed9e8c3d-58fd-47a1-83eb-bdee680376bb</t>
  </si>
  <si>
    <t>Enregistrer une macro</t>
  </si>
  <si>
    <t>https://support.microsoft.com/fr-fr/office/enregistrer-une-macro-24a026ef-3145-4bf8-a5f2-2fc7889ff74a</t>
  </si>
  <si>
    <t>MACRO: SÉLECTIONNER TOUTE LA LIGNE ET LA COLONNE ACTIVE DANS UN TABLEAU EN VBA - DOCTEUR EXCEL</t>
  </si>
  <si>
    <t>https://www.youtube.com/watch?v=um737ZwwwoU</t>
  </si>
  <si>
    <t>Afficher les outils pour les macros - Excel</t>
  </si>
  <si>
    <t>https://www.pcastuces.com/pratique/astuces/5664.htm</t>
  </si>
  <si>
    <t>Vous avez besoin de travailler avec des macros dans Excel ?</t>
  </si>
  <si>
    <t xml:space="preserve"> Affichez l'onglet Développeur dans le ruban afin d'accéder rapidement aux outils pour gérer vos macros et votre code Visual Basic.</t>
  </si>
  <si>
    <t>1. Cliquez avec le bouton droit de la souris sur le ruban et cliquez sur Personnaliser le ruban.</t>
  </si>
  <si>
    <t>Comment afficher code macro Excel ?</t>
  </si>
  <si>
    <t xml:space="preserve">Cliquez avec le bouton droit de la souris sur le ruban et cliquez sur Personnaliser le ruban. </t>
  </si>
  <si>
    <t xml:space="preserve">Cochez la case Développeur dans la liste Onglets principaux. Validez par OK. </t>
  </si>
  <si>
    <t>L'onglet Développeur est ajouté au ruban et vous permet d'accéder rapidement aux outils pour gérer vos macros et votre code Visual Basic.</t>
  </si>
  <si>
    <t>Comment compléter une macro Excel ?</t>
  </si>
  <si>
    <t xml:space="preserve">Sous l'onglet Développeur, dans le groupe Code, cliquez sur Macros. </t>
  </si>
  <si>
    <t>Dans la zone Nom de la macro, cliquez sur la macro à modifier. Cliquez sur Modifier.</t>
  </si>
  <si>
    <t>Https://cellulexcel.blogspot.com/p/excel-trucs-astuces.html</t>
  </si>
  <si>
    <t>COMMENT TAPER UNE FRACTION sans qu'Excel l'interpètre comme une date    ----------------</t>
  </si>
  <si>
    <t>Taper un zéro, un espace et la fraction =&gt;  0 1/2</t>
  </si>
  <si>
    <t>COMMENT TAPER UNE ANNOTATION DANS UNE FORMULE    ----------------</t>
  </si>
  <si>
    <t>Exemple en cellule C3</t>
  </si>
  <si>
    <t xml:space="preserve">* Taper la formule =A1+A2  </t>
  </si>
  <si>
    <t>* Pour mémoriser une annotation ajouter +N("Votre annotation"). La fonction N transforme en zéro tout le texte placé en annotation et celle-ci reste visible</t>
  </si>
  <si>
    <t xml:space="preserve">* Formule finalisée =&gt;  =A1+A2+N("Somme de la cellule A1 et A2") </t>
  </si>
  <si>
    <t xml:space="preserve"> </t>
  </si>
  <si>
    <t xml:space="preserve"> REPÉRER LES DOUBLONS DANS UNE COLONNE    ----------------</t>
  </si>
  <si>
    <t xml:space="preserve">Exemple pour la colonne A </t>
  </si>
  <si>
    <t>* Sélectionnez la colonne A dans son intégralité.</t>
  </si>
  <si>
    <t>* Dans l'onglet Accueil sélectionnez Mise en forme conditionnelle</t>
  </si>
  <si>
    <t>* Cliquez sur Nouvelle Règle</t>
  </si>
  <si>
    <t>* Cliquez sur Utiliser une formule pour déterminer pour quelles cellules le format sera appliqué.</t>
  </si>
  <si>
    <t>* Insérez la formule suivante =NB.SI(A:A;A1)&gt;1</t>
  </si>
  <si>
    <t>* Ensuite cliquez sur le bouton Format pour définir la mise en forme (Ex. Couleur de fond cliquez sur Remplissage)</t>
  </si>
  <si>
    <t xml:space="preserve"> AJOUTER DE POINTS FIN DE MOT OU DE PHRASE POUR PLUS DE LISIBILITE    ----------------</t>
  </si>
  <si>
    <t xml:space="preserve"> Exemple : Total général ..................................   150,00 €</t>
  </si>
  <si>
    <t>Analyser vos formules avec F9</t>
  </si>
  <si>
    <t>https://www.excel-exercice.com/analyser-vos-formules-avec-f9/</t>
  </si>
  <si>
    <t>Les formules logiques ET(), OU() et OUX() d’Excel pour combiner des tests</t>
  </si>
  <si>
    <t>https://www.youtube.com/watch?v=EbpC3cs2aTA</t>
  </si>
  <si>
    <t>Comment utiliser la formule MOD() pour calculer le reste d'une division euclidienne sur Excel</t>
  </si>
  <si>
    <t>https://www.youtube.com/watch?v=UnkKrv53fiA</t>
  </si>
  <si>
    <t>Comment arrondir un nombre sur Excel (mise en forme ou formule : la bonne méthode)</t>
  </si>
  <si>
    <t>https://www.youtube.com/watch?v=ycuXhxLIeY8</t>
  </si>
  <si>
    <t>Faire des SI imbriqués dans Excel avec si.condition</t>
  </si>
  <si>
    <t>COMMENT CONVERTIR DES UNITÉS DE MESURE SUR EXCEL ? AVEC LA FONCTION CONVERT()</t>
  </si>
  <si>
    <t>https://www.youtube.com/watch?v=t9BfPsVC5hk</t>
  </si>
  <si>
    <t>Comment devenir plus productif grâce aux raccourcis clavier Excel</t>
  </si>
  <si>
    <t>https://www.youtube.com/watch?v=xyjZP4GMmSc</t>
  </si>
  <si>
    <t>Tracer facilement les bordures</t>
  </si>
  <si>
    <t>https://www.excel-exercice.com/bordures/</t>
  </si>
  <si>
    <t>Déplacer ou copier des feuilles de calcul ou des données de feuille de calcul</t>
  </si>
  <si>
    <t xml:space="preserve">copier une feuille de calcul du classeur actuel </t>
  </si>
  <si>
    <t>Comment synthétiser les informations sur Excel : le mode plan</t>
  </si>
  <si>
    <t>https://www.youtube.com/watch?v=zFR8-vdbebo</t>
  </si>
  <si>
    <t>LES 3 MÉTHODES POUR TRANSFORMER DES LIGNES EN COLONNES SUR EXCEL : AVANTAGES ET INCONVÉNIENTS</t>
  </si>
  <si>
    <t>https://www.youtube.com/watch?v=OZoAZHIP-kk&amp;t=630s</t>
  </si>
  <si>
    <t>COMMENT COMPTER LE NOMBRE DE FEUILLES, DE LIGNES OU DE COLONNES EXCEL ?</t>
  </si>
  <si>
    <t>https://www.youtube.com/watch?v=ljG0dl6aZOk</t>
  </si>
  <si>
    <t>COMMENT CLASSER SIMPLEMENT DES DONNÉES AVEC LA FONCTION RANG (AVEC OU SANS EX ÆQUO) EXCEL ?</t>
  </si>
  <si>
    <t>https://www.youtube.com/watch?v=XB7PbjxQgiQ</t>
  </si>
  <si>
    <t>Comment créer un moteur de recherche… avec deux formules et sans VBA sur Excel</t>
  </si>
  <si>
    <t>https://www.youtube.com/watch?v=S_rTf5wWhr8</t>
  </si>
  <si>
    <t>Créer la table des matières d’un classeur</t>
  </si>
  <si>
    <t>https://www.excel-exercice.com/creer-la-table-des-matieres-dun-classeur/</t>
  </si>
  <si>
    <t>Comment afficher plusieurs feuilles d'un même classeur en même temps sur Excel</t>
  </si>
  <si>
    <t>https://www.youtube.com/watch?v=ign5pz_-R_I</t>
  </si>
  <si>
    <t>6 ASTUCES POUR IMPRIMER DES TABLEAUX EXCEL QUI DECHIRENT</t>
  </si>
  <si>
    <t>https://www.youtube.com/watch?v=eML_TISUYpw&amp;t=31s</t>
  </si>
  <si>
    <t>COMMENT TRADUIRE UN TEXTE DANS TOUTES LES LANGUES EN UTILISANT UNE FONCTION EXCEL</t>
  </si>
  <si>
    <t>https://www.youtube.com/watch?v=wXenlFqrWWY</t>
  </si>
  <si>
    <t>Categorie : Manipulation</t>
  </si>
  <si>
    <t>https://www.excel-exercice.com/manipulation/</t>
  </si>
  <si>
    <t>Categorie : Les Add-Ins</t>
  </si>
  <si>
    <t>https://www.excel-exercice.com/add-in/</t>
  </si>
  <si>
    <t>Categorie : Nouveautés</t>
  </si>
  <si>
    <t>https://www.excel-exercice.com/nouveaute/</t>
  </si>
  <si>
    <t>Comment créer un mini comparateur de prix (récupérer les prix automatiquement ) sur Excel</t>
  </si>
  <si>
    <t>https://www.youtube.com/watch?v=jjhrpq-f-74&amp;t=102s</t>
  </si>
  <si>
    <t>COMMENT CRÉER UNE LISTE DE COURSE AUTOMATIQUE AVEC UN TABLEAU CROISÉ DYNAMIQUE SUR EXCEL</t>
  </si>
  <si>
    <t>https://www.youtube.com/watch?v=_uhXSrAkHXc</t>
  </si>
  <si>
    <t>Mes recettes de cuisine sur Excel</t>
  </si>
  <si>
    <t>https://www.youtube.com/watch?v=KK9rJpuHmZA</t>
  </si>
  <si>
    <t>gérer, consulter, modifier vos propres recettes de cuisine par l’intermédiaire d'Excel</t>
  </si>
  <si>
    <t>https://cellulexcel.blogspot.com/p/blog-page_22.html</t>
  </si>
  <si>
    <t>CRÉER SON CARNET DE RECETTES PERSONNALISÉ : PAPIER OU DIGITAL ?</t>
  </si>
  <si>
    <t>https://mccascabel.fr/carnet-de-recettes-personnalise/</t>
  </si>
  <si>
    <t>Excel - Comment générer des QR Codes dans Excel ?</t>
  </si>
  <si>
    <t>https://www.youtube.com/watch?v=_JzUgEGWuk0</t>
  </si>
  <si>
    <t>la SOMME d'une plage de cellules en fonction de leur couleur de fond.</t>
  </si>
  <si>
    <t>https://cellulexcel.blogspot.com/p/somme.html</t>
  </si>
  <si>
    <t>Mettre en couleur toute une ligne dés qu'une cellule de cette ligne est remplie (excel)</t>
  </si>
  <si>
    <t>https://www.youtube.com/watch?v=21oGa9Q92s4</t>
  </si>
  <si>
    <t>Excelpourlesbulles &gt;</t>
  </si>
  <si>
    <t>https://www.youtube.com/channel/UCoTqCeSunCB3-puwIicURbw</t>
  </si>
  <si>
    <t>Colorier une ligne entière avec formule</t>
  </si>
  <si>
    <t>https://www.excel-exercice.com/colorier-une-ligne-entiere/</t>
  </si>
  <si>
    <t>Somme Si Couleur</t>
  </si>
  <si>
    <t>https://www.youtube.com/watch?v=7amIEwzFoF0</t>
  </si>
  <si>
    <t>Comment Compter Et Additionner Les Cellules En Fonction De La Couleur D'arrière-Plan Dans Excel?</t>
  </si>
  <si>
    <t>https://fr.extendoffice.com/documents/excel/1155-excel-count-sum-cells-by-color.html</t>
  </si>
  <si>
    <t>Tutoriel Excel : compter et additionner les cellules par couleur ?</t>
  </si>
  <si>
    <t>https://www.cours-gratuit.com/tutoriel-excel/tutoriel-excel-comment-compter-et-additionner-les-cellules-par-couleur</t>
  </si>
  <si>
    <t>----------------    COLORIER UNE COLONNE SUR DEUX    ----------------</t>
  </si>
  <si>
    <t>Procédez de la même manière que précédemment mais en sélectionnant les colonnes ou une plage de cellules.</t>
  </si>
  <si>
    <t>Insérez la formule suivante =&gt; =EST.PAIR(COLONNE())</t>
  </si>
  <si>
    <t>Vous pouvez même coloriser vos ligne et vos colonnes en appliquant les deux formules précédentes sur un ensemble de plage de cellules.</t>
  </si>
  <si>
    <t>Mise en forme conditionnelle simple</t>
  </si>
  <si>
    <t>https://www.youtube.com/watch?v=xFOMtm4wRtE</t>
  </si>
  <si>
    <t>Excel | Mise En Forme Conditionnelle sur toute une ligne</t>
  </si>
  <si>
    <t>https://www.youtube.com/watch?v=PbUvODhmdxI</t>
  </si>
  <si>
    <t>Excel - Mise en forme conditionnelle selon le contenu d'une autre cellule</t>
  </si>
  <si>
    <t>https://www.youtube.com/watch?v=Cxs3l7_EI4I</t>
  </si>
  <si>
    <t>Lecompagnon &gt;</t>
  </si>
  <si>
    <t>https://www.youtube.com/c/lecompagnoninfo/videos</t>
  </si>
  <si>
    <t>Colorer des lignes de façon conditionnelle dans un tableau Excel</t>
  </si>
  <si>
    <t>https://www.youtube.com/watch?v=ZEL3mVdUCcg</t>
  </si>
  <si>
    <t>Bureautique Efficace &gt;</t>
  </si>
  <si>
    <t>https://www.youtube.com/channel/UCmkKGwRm5LYN6zpgTVvNpdA/videos</t>
  </si>
  <si>
    <t>COMMENT SURLIGNER LA LIGNE DE LA CELLULE SÉLECTIONNÉE SUR EXCEL - TECHNIQUE AVANCÉE</t>
  </si>
  <si>
    <t>https://www.youtube.com/watch?v=OQJzipM0rgU</t>
  </si>
  <si>
    <t>Colorisation &amp; autorisation saisie sur cellule</t>
  </si>
  <si>
    <t>https://forum.excel-pratique.com/excel/colorisation-autorisation-saisie-sur-cellule-121141#p739320</t>
  </si>
  <si>
    <t>Comment surligner la ligne de la cellule sélectionnée</t>
  </si>
  <si>
    <t>https://www.youtube.com/watch?v=Xvb1pAnQrts</t>
  </si>
  <si>
    <t>Excel Formation &gt;</t>
  </si>
  <si>
    <t>https://www.youtube.com/c/ExcelFormation/videos</t>
  </si>
  <si>
    <t>Dans un premier temps sélectionnez les lignes, ou une plage de cellules que vous souhaitez coloriser une ligne sur deux puis cliquez sur :</t>
  </si>
  <si>
    <t>1) Mise en forme conditionnelle</t>
  </si>
  <si>
    <t xml:space="preserve">2) Gérer les règles </t>
  </si>
  <si>
    <t>3) sur Nouvelle Règle</t>
  </si>
  <si>
    <t>4) puis choisissez Utiliser une formule pour déterminer pour quelles cellules le format sera appliqué</t>
  </si>
  <si>
    <t>5) Inséser la formule suivante dans l'environnement "Appliquer une mise en forme aux valeurs pour lesquellles cette formule est vraie :"</t>
  </si>
  <si>
    <t>https://www.excel-pratique.com/fr/fonctions-complementaires.php</t>
  </si>
  <si>
    <t>Excel questions / Réponses</t>
  </si>
  <si>
    <t>http://excel.engalere.com/tags/</t>
  </si>
  <si>
    <t>Fin</t>
  </si>
  <si>
    <t>Codes de couleur HTML sécurisés pour le Web / Tableau de référence</t>
  </si>
  <si>
    <t>https://encycolorpedia.com/websafe</t>
  </si>
  <si>
    <t>Codes de couleurs HTML / Tableau de référence</t>
  </si>
  <si>
    <t>https://encycolorpedia.com/html</t>
  </si>
  <si>
    <t>Codes de couleurs nommés / Tableau de référence</t>
  </si>
  <si>
    <t>https://encycolorpedia.com/named</t>
  </si>
  <si>
    <t>Correspondance des couleurs de peinture et convertisseur</t>
  </si>
  <si>
    <t>https://encycolorpedia.com/paints</t>
  </si>
  <si>
    <t>Cliquez sur les liens cellules jaunes</t>
  </si>
  <si>
    <t>Trouver n'Importe quel Code Couleur HTML en 2 clics [Images, Vidéos, PDF..avec Firefox.]</t>
  </si>
  <si>
    <t>Tutoriel Google Chrome : Inspecteur de code Chrome</t>
  </si>
  <si>
    <t>Téléchargez votre image Cliquez sur l'image pour obtenir le code couleur.</t>
  </si>
  <si>
    <t>[Wiki]Comment récupérer une couleur sur une image ?</t>
  </si>
  <si>
    <t>Web couleurs sûres  une palette standard de 216 couleurs qui affiche de façon uniforme dans tous les principaux navigateurs.</t>
  </si>
  <si>
    <t>Sélecteur de Couleur</t>
  </si>
  <si>
    <t>Le code couleur html</t>
  </si>
  <si>
    <t>Palette de couleurs Web</t>
  </si>
  <si>
    <t>Code couleurs #B Excel cliquer ICI</t>
  </si>
  <si>
    <t>19 générateurs de palettes de couleurs pour simplifier le web design</t>
  </si>
  <si>
    <t>Quelles couleurs choisir pour votre site </t>
  </si>
  <si>
    <t>Code des couleurs : codage, usage et symbolique</t>
  </si>
  <si>
    <t>[EXCEL] Comment imprimer sur une seule page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</si>
</sst>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2">
    <numFmt numFmtId="164" formatCode="_-* #,##0.00\ _€_-;\-* #,##0.00\ _€_-;_-* &quot;-&quot;??\ _€_-;_-@_-"/>
    <numFmt numFmtId="165" formatCode="0.000&quot; Kg&quot;"/>
    <numFmt numFmtId="166" formatCode="0.0"/>
    <numFmt numFmtId="167" formatCode="0.000"/>
    <numFmt numFmtId="168" formatCode="0.000&quot;Kg&quot;"/>
    <numFmt numFmtId="169" formatCode="0&quot; %&quot;"/>
    <numFmt numFmtId="170" formatCode="0.00&quot;Kg&quot;"/>
    <numFmt numFmtId="171" formatCode="0&quot;%&quot;"/>
    <numFmt numFmtId="172" formatCode="0&quot; Gastro&quot;"/>
    <numFmt numFmtId="173" formatCode="\+\ 0.0;\-\ 0.0"/>
    <numFmt numFmtId="174" formatCode="0&quot; Mx&quot;"/>
    <numFmt numFmtId="175" formatCode="0.00&quot; Mx&quot;"/>
    <numFmt numFmtId="176" formatCode="dddd\ dd\ mmmm\ yyyy"/>
    <numFmt numFmtId="177" formatCode="hh&quot;H&quot;:mm&quot; mn&quot;"/>
    <numFmt numFmtId="178" formatCode="&quot;Poids portion&quot;\ 0.000&quot; Kg&quot;"/>
    <numFmt numFmtId="179" formatCode="0.0&quot;Kg&quot;"/>
    <numFmt numFmtId="180" formatCode="\+\ 0.000;\-\ 0.000"/>
    <numFmt numFmtId="181" formatCode="#,##0.00\ &quot;€&quot;"/>
    <numFmt numFmtId="182" formatCode="0&quot; g&quot;"/>
    <numFmt numFmtId="183" formatCode="0.0&quot; g&quot;"/>
    <numFmt numFmtId="184" formatCode="0.00000000&quot; g&quot;"/>
    <numFmt numFmtId="185" formatCode="dddd\ dd\ mmmm\ yyyy\-\ hh:mm"/>
    <numFmt numFmtId="186" formatCode="0.000&quot; g&quot;"/>
    <numFmt numFmtId="187" formatCode="0.0000&quot; Kg&quot;"/>
    <numFmt numFmtId="188" formatCode="0.000&quot; L&quot;"/>
    <numFmt numFmtId="189" formatCode="0.0&quot; %&quot;"/>
    <numFmt numFmtId="190" formatCode="0&quot;Kg&quot;"/>
    <numFmt numFmtId="191" formatCode="0.00&quot; €&quot;"/>
    <numFmt numFmtId="192" formatCode="0&quot; Cont.&quot;"/>
    <numFmt numFmtId="193" formatCode="0.00\ &quot; cm³&quot;"/>
    <numFmt numFmtId="194" formatCode="&quot;Col.&quot;0"/>
    <numFmt numFmtId="195" formatCode="0&quot; lignes&quot;"/>
    <numFmt numFmtId="196" formatCode="[$-F800]dddd\,\ mmmm\ dd\,\ yyyy"/>
    <numFmt numFmtId="197" formatCode="dddd\ mm\ mmm\ yyyy\ \-\ hh&quot;H&quot;mm"/>
    <numFmt numFmtId="198" formatCode="h&quot; H &quot;mm;@"/>
    <numFmt numFmtId="199" formatCode="&quot;Semaine N °&quot;0"/>
    <numFmt numFmtId="200" formatCode="0.00\ &quot; cm²&quot;"/>
    <numFmt numFmtId="201" formatCode="0&quot; cm&quot;"/>
    <numFmt numFmtId="202" formatCode="0.0&quot; cm&quot;"/>
    <numFmt numFmtId="203" formatCode="0.0&quot; mm&quot;"/>
    <numFmt numFmtId="204" formatCode="0.00&quot; cm&quot;"/>
    <numFmt numFmtId="205" formatCode="#,##0&quot; cl&quot;"/>
    <numFmt numFmtId="206" formatCode="0.0000"/>
    <numFmt numFmtId="207" formatCode="#,##0&quot; grs&quot;"/>
    <numFmt numFmtId="208" formatCode="#,##0&quot; dl&quot;"/>
    <numFmt numFmtId="209" formatCode="[h]&quot;H&quot;mm"/>
    <numFmt numFmtId="210" formatCode="0.0%"/>
    <numFmt numFmtId="211" formatCode="0&quot; gr&quot;"/>
    <numFmt numFmtId="212" formatCode="0.0&quot; gr&quot;"/>
    <numFmt numFmtId="213" formatCode="0&quot; Kg&quot;"/>
    <numFmt numFmtId="214" formatCode="0.00&quot; Kg&quot;"/>
    <numFmt numFmtId="215" formatCode="0.000\K\g"/>
  </numFmts>
  <fonts count="698">
    <font>
      <sz val="11"/>
      <color theme="1"/>
      <name val="Calibri"/>
      <family val="2"/>
      <scheme val="minor"/>
    </font>
    <font>
      <sz val="12"/>
      <color theme="1"/>
      <name val="Calibri"/>
      <family val="2"/>
      <scheme val="minor"/>
    </font>
    <font>
      <sz val="12"/>
      <color theme="1"/>
      <name val="Calibri"/>
      <family val="2"/>
      <scheme val="minor"/>
    </font>
    <font>
      <sz val="10"/>
      <name val="Arial"/>
      <family val="2"/>
    </font>
    <font>
      <b/>
      <sz val="10"/>
      <name val="Arial"/>
      <family val="2"/>
    </font>
    <font>
      <sz val="8"/>
      <name val="Arial"/>
      <family val="2"/>
    </font>
    <font>
      <sz val="11"/>
      <name val="Arial"/>
      <family val="2"/>
    </font>
    <font>
      <u/>
      <sz val="10"/>
      <color indexed="12"/>
      <name val="Arial"/>
      <family val="2"/>
    </font>
    <font>
      <sz val="16"/>
      <name val="Arial"/>
      <family val="2"/>
    </font>
    <font>
      <sz val="12"/>
      <name val="Arial"/>
      <family val="2"/>
    </font>
    <font>
      <sz val="14"/>
      <name val="Arial"/>
      <family val="2"/>
    </font>
    <font>
      <b/>
      <sz val="16"/>
      <name val="Arial"/>
      <family val="2"/>
    </font>
    <font>
      <sz val="10"/>
      <name val="MS Sans Serif"/>
      <family val="2"/>
    </font>
    <font>
      <b/>
      <sz val="14"/>
      <name val="Arial"/>
      <family val="2"/>
    </font>
    <font>
      <b/>
      <sz val="12"/>
      <name val="Arial"/>
      <family val="2"/>
    </font>
    <font>
      <b/>
      <sz val="14"/>
      <color indexed="10"/>
      <name val="Arial"/>
      <family val="2"/>
    </font>
    <font>
      <b/>
      <sz val="12"/>
      <color indexed="12"/>
      <name val="Arial"/>
      <family val="2"/>
    </font>
    <font>
      <b/>
      <sz val="9"/>
      <name val="Arial"/>
      <family val="2"/>
    </font>
    <font>
      <sz val="18"/>
      <name val="Arial"/>
      <family val="2"/>
    </font>
    <font>
      <b/>
      <sz val="20"/>
      <name val="Arial"/>
      <family val="2"/>
    </font>
    <font>
      <b/>
      <sz val="11"/>
      <name val="Arial"/>
      <family val="2"/>
    </font>
    <font>
      <b/>
      <sz val="12"/>
      <color indexed="10"/>
      <name val="Arial"/>
      <family val="2"/>
    </font>
    <font>
      <b/>
      <sz val="8"/>
      <name val="Arial"/>
      <family val="2"/>
    </font>
    <font>
      <b/>
      <sz val="10"/>
      <color indexed="12"/>
      <name val="Arial"/>
      <family val="2"/>
    </font>
    <font>
      <sz val="24"/>
      <name val="Arial"/>
      <family val="2"/>
    </font>
    <font>
      <b/>
      <sz val="25"/>
      <name val="Arial"/>
      <family val="2"/>
    </font>
    <font>
      <b/>
      <sz val="2"/>
      <name val="Arial"/>
      <family val="2"/>
    </font>
    <font>
      <b/>
      <sz val="30"/>
      <name val="Arial"/>
      <family val="2"/>
    </font>
    <font>
      <b/>
      <sz val="16"/>
      <color indexed="12"/>
      <name val="Arial"/>
      <family val="2"/>
    </font>
    <font>
      <b/>
      <i/>
      <sz val="14"/>
      <name val="Arial"/>
      <family val="2"/>
    </font>
    <font>
      <b/>
      <i/>
      <sz val="16"/>
      <name val="Arial"/>
      <family val="2"/>
    </font>
    <font>
      <b/>
      <sz val="10"/>
      <color indexed="10"/>
      <name val="Arial"/>
      <family val="2"/>
    </font>
    <font>
      <sz val="8"/>
      <color indexed="22"/>
      <name val="Arial"/>
      <family val="2"/>
    </font>
    <font>
      <b/>
      <sz val="10"/>
      <color indexed="17"/>
      <name val="Arial"/>
      <family val="2"/>
    </font>
    <font>
      <sz val="10"/>
      <color indexed="22"/>
      <name val="Arial"/>
      <family val="2"/>
    </font>
    <font>
      <b/>
      <sz val="11"/>
      <color indexed="12"/>
      <name val="Arial"/>
      <family val="2"/>
    </font>
    <font>
      <sz val="11"/>
      <name val="MS Sans Serif"/>
      <family val="2"/>
    </font>
    <font>
      <sz val="8"/>
      <name val="MS Sans Serif"/>
      <family val="2"/>
    </font>
    <font>
      <b/>
      <sz val="20"/>
      <color indexed="12"/>
      <name val="Arial"/>
      <family val="2"/>
    </font>
    <font>
      <b/>
      <sz val="11"/>
      <color indexed="10"/>
      <name val="Arial"/>
      <family val="2"/>
    </font>
    <font>
      <b/>
      <sz val="10"/>
      <color indexed="10"/>
      <name val="MS Sans Serif"/>
    </font>
    <font>
      <sz val="22"/>
      <name val="Arial"/>
      <family val="2"/>
    </font>
    <font>
      <b/>
      <sz val="22"/>
      <name val="Arial"/>
      <family val="2"/>
    </font>
    <font>
      <b/>
      <sz val="24"/>
      <name val="Arial"/>
      <family val="2"/>
    </font>
    <font>
      <sz val="14"/>
      <name val="Rockwell"/>
      <family val="1"/>
    </font>
    <font>
      <i/>
      <sz val="12"/>
      <name val="Arial"/>
      <family val="2"/>
    </font>
    <font>
      <i/>
      <sz val="11"/>
      <name val="Arial"/>
      <family val="2"/>
    </font>
    <font>
      <u/>
      <sz val="14"/>
      <color indexed="12"/>
      <name val="Arial"/>
      <family val="2"/>
    </font>
    <font>
      <sz val="11"/>
      <color indexed="10"/>
      <name val="Calibri"/>
      <family val="2"/>
    </font>
    <font>
      <sz val="11"/>
      <color indexed="17"/>
      <name val="Calibri"/>
      <family val="2"/>
    </font>
    <font>
      <b/>
      <sz val="11"/>
      <color indexed="8"/>
      <name val="Calibri"/>
      <family val="2"/>
    </font>
    <font>
      <b/>
      <sz val="10"/>
      <color indexed="9"/>
      <name val="Arial"/>
      <family val="2"/>
    </font>
    <font>
      <b/>
      <sz val="14"/>
      <name val="Calibri"/>
      <family val="2"/>
    </font>
    <font>
      <b/>
      <sz val="14"/>
      <color indexed="12"/>
      <name val="Calibri"/>
      <family val="2"/>
    </font>
    <font>
      <b/>
      <sz val="14"/>
      <color indexed="10"/>
      <name val="Calibri"/>
      <family val="2"/>
    </font>
    <font>
      <sz val="12"/>
      <name val="Calibri"/>
      <family val="2"/>
    </font>
    <font>
      <b/>
      <sz val="12"/>
      <color indexed="57"/>
      <name val="Arial"/>
      <family val="2"/>
    </font>
    <font>
      <sz val="12"/>
      <color indexed="62"/>
      <name val="Calibri"/>
      <family val="2"/>
    </font>
    <font>
      <sz val="11"/>
      <name val="Calibri"/>
      <family val="2"/>
    </font>
    <font>
      <i/>
      <sz val="11"/>
      <name val="Calibri"/>
      <family val="2"/>
    </font>
    <font>
      <b/>
      <sz val="12"/>
      <color indexed="30"/>
      <name val="Calibri"/>
      <family val="2"/>
    </font>
    <font>
      <sz val="12"/>
      <color indexed="10"/>
      <name val="Calibri"/>
      <family val="2"/>
    </font>
    <font>
      <b/>
      <sz val="12"/>
      <color indexed="9"/>
      <name val="Arial"/>
      <family val="2"/>
    </font>
    <font>
      <b/>
      <sz val="11"/>
      <color indexed="9"/>
      <name val="Arial"/>
      <family val="2"/>
    </font>
    <font>
      <sz val="10"/>
      <color indexed="10"/>
      <name val="Arial"/>
      <family val="2"/>
    </font>
    <font>
      <b/>
      <sz val="18"/>
      <name val="Arial"/>
      <family val="2"/>
    </font>
    <font>
      <sz val="14"/>
      <color indexed="8"/>
      <name val="Rockwell"/>
      <family val="1"/>
    </font>
    <font>
      <sz val="14"/>
      <color indexed="10"/>
      <name val="Rockwell"/>
      <family val="1"/>
    </font>
    <font>
      <sz val="14"/>
      <color indexed="12"/>
      <name val="Rockwell"/>
      <family val="1"/>
    </font>
    <font>
      <sz val="11"/>
      <color indexed="30"/>
      <name val="Calibri"/>
      <family val="2"/>
    </font>
    <font>
      <b/>
      <sz val="14"/>
      <color indexed="49"/>
      <name val="Calibri"/>
      <family val="2"/>
    </font>
    <font>
      <sz val="11"/>
      <color indexed="8"/>
      <name val="Rockwell"/>
      <family val="1"/>
    </font>
    <font>
      <b/>
      <sz val="14"/>
      <color indexed="62"/>
      <name val="Calibri"/>
      <family val="2"/>
    </font>
    <font>
      <b/>
      <sz val="14"/>
      <color indexed="17"/>
      <name val="Calibri"/>
      <family val="2"/>
    </font>
    <font>
      <i/>
      <sz val="12"/>
      <color indexed="12"/>
      <name val="Arial"/>
      <family val="2"/>
    </font>
    <font>
      <sz val="10"/>
      <color indexed="9"/>
      <name val="Arial"/>
      <family val="2"/>
    </font>
    <font>
      <sz val="10"/>
      <color indexed="12"/>
      <name val="Arial"/>
      <family val="2"/>
    </font>
    <font>
      <sz val="11"/>
      <color indexed="10"/>
      <name val="Arial"/>
      <family val="2"/>
    </font>
    <font>
      <sz val="11"/>
      <color indexed="12"/>
      <name val="Arial"/>
      <family val="2"/>
    </font>
    <font>
      <sz val="12"/>
      <color indexed="12"/>
      <name val="Arial"/>
      <family val="2"/>
    </font>
    <font>
      <b/>
      <sz val="16"/>
      <color indexed="8"/>
      <name val="Calibri"/>
      <family val="2"/>
    </font>
    <font>
      <sz val="9"/>
      <name val="Arial"/>
      <family val="2"/>
    </font>
    <font>
      <b/>
      <sz val="11"/>
      <color indexed="48"/>
      <name val="Arial"/>
      <family val="2"/>
    </font>
    <font>
      <b/>
      <sz val="11"/>
      <color indexed="17"/>
      <name val="Arial"/>
      <family val="2"/>
    </font>
    <font>
      <b/>
      <sz val="8"/>
      <color indexed="10"/>
      <name val="Arial"/>
      <family val="2"/>
    </font>
    <font>
      <b/>
      <i/>
      <sz val="9"/>
      <name val="Arial"/>
      <family val="2"/>
    </font>
    <font>
      <sz val="8"/>
      <color indexed="12"/>
      <name val="Arial"/>
      <family val="2"/>
    </font>
    <font>
      <b/>
      <i/>
      <sz val="11"/>
      <name val="Arial"/>
      <family val="2"/>
    </font>
    <font>
      <b/>
      <sz val="9"/>
      <color indexed="10"/>
      <name val="Arial"/>
      <family val="2"/>
    </font>
    <font>
      <b/>
      <sz val="8"/>
      <color indexed="12"/>
      <name val="Arial"/>
      <family val="2"/>
    </font>
    <font>
      <i/>
      <sz val="9"/>
      <name val="Arial"/>
      <family val="2"/>
    </font>
    <font>
      <sz val="7"/>
      <color indexed="12"/>
      <name val="Arial"/>
      <family val="2"/>
    </font>
    <font>
      <b/>
      <sz val="12"/>
      <color indexed="17"/>
      <name val="Arial"/>
      <family val="2"/>
    </font>
    <font>
      <sz val="7"/>
      <name val="Arial"/>
      <family val="2"/>
    </font>
    <font>
      <sz val="8"/>
      <color indexed="17"/>
      <name val="Arial"/>
      <family val="2"/>
    </font>
    <font>
      <sz val="8"/>
      <color indexed="10"/>
      <name val="Arial"/>
      <family val="2"/>
    </font>
    <font>
      <b/>
      <sz val="9"/>
      <color indexed="48"/>
      <name val="Arial"/>
      <family val="2"/>
    </font>
    <font>
      <b/>
      <sz val="9"/>
      <color indexed="17"/>
      <name val="Arial"/>
      <family val="2"/>
    </font>
    <font>
      <b/>
      <vertAlign val="superscript"/>
      <sz val="11"/>
      <color indexed="17"/>
      <name val="Arial"/>
      <family val="2"/>
    </font>
    <font>
      <b/>
      <vertAlign val="superscript"/>
      <sz val="11"/>
      <color indexed="12"/>
      <name val="Arial"/>
      <family val="2"/>
    </font>
    <font>
      <vertAlign val="superscript"/>
      <sz val="11"/>
      <color indexed="12"/>
      <name val="Arial"/>
      <family val="2"/>
    </font>
    <font>
      <b/>
      <vertAlign val="superscript"/>
      <sz val="8"/>
      <color indexed="17"/>
      <name val="Arial"/>
      <family val="2"/>
    </font>
    <font>
      <b/>
      <sz val="8"/>
      <color indexed="17"/>
      <name val="Arial"/>
      <family val="2"/>
    </font>
    <font>
      <b/>
      <vertAlign val="superscript"/>
      <sz val="9"/>
      <name val="Arial"/>
      <family val="2"/>
    </font>
    <font>
      <vertAlign val="superscript"/>
      <sz val="8"/>
      <name val="Arial"/>
      <family val="2"/>
    </font>
    <font>
      <vertAlign val="superscript"/>
      <sz val="9"/>
      <name val="Arial"/>
      <family val="2"/>
    </font>
    <font>
      <b/>
      <vertAlign val="superscript"/>
      <sz val="8"/>
      <name val="Arial"/>
      <family val="2"/>
    </font>
    <font>
      <sz val="8"/>
      <color indexed="53"/>
      <name val="Arial"/>
      <family val="2"/>
    </font>
    <font>
      <sz val="11"/>
      <color theme="1"/>
      <name val="Calibri"/>
      <family val="2"/>
      <scheme val="minor"/>
    </font>
    <font>
      <sz val="11"/>
      <color rgb="FFFF0000"/>
      <name val="Calibri"/>
      <family val="2"/>
      <scheme val="minor"/>
    </font>
    <font>
      <u/>
      <sz val="11"/>
      <color theme="10"/>
      <name val="Calibri"/>
      <family val="2"/>
      <scheme val="minor"/>
    </font>
    <font>
      <u/>
      <sz val="11"/>
      <color theme="10"/>
      <name val="Calibri"/>
      <family val="2"/>
    </font>
    <font>
      <u/>
      <sz val="10"/>
      <color theme="10"/>
      <name val="Arial"/>
      <family val="2"/>
    </font>
    <font>
      <b/>
      <sz val="11"/>
      <color theme="1"/>
      <name val="Calibri"/>
      <family val="2"/>
      <scheme val="minor"/>
    </font>
    <font>
      <b/>
      <sz val="12"/>
      <name val="Calibri"/>
      <family val="2"/>
      <scheme val="minor"/>
    </font>
    <font>
      <sz val="10"/>
      <color theme="0" tint="-0.499984740745262"/>
      <name val="Arial"/>
      <family val="2"/>
    </font>
    <font>
      <b/>
      <sz val="10"/>
      <color rgb="FF0000FF"/>
      <name val="Arial"/>
      <family val="2"/>
    </font>
    <font>
      <sz val="8"/>
      <color theme="0" tint="-0.34998626667073579"/>
      <name val="Arial"/>
      <family val="2"/>
    </font>
    <font>
      <b/>
      <sz val="10"/>
      <color theme="0"/>
      <name val="Arial"/>
      <family val="2"/>
    </font>
    <font>
      <b/>
      <sz val="12"/>
      <color theme="0" tint="-0.499984740745262"/>
      <name val="Arial"/>
      <family val="2"/>
    </font>
    <font>
      <b/>
      <sz val="12"/>
      <color theme="0"/>
      <name val="Arial"/>
      <family val="2"/>
    </font>
    <font>
      <b/>
      <sz val="12"/>
      <color rgb="FFFF0000"/>
      <name val="Arial"/>
      <family val="2"/>
    </font>
    <font>
      <b/>
      <sz val="10"/>
      <color rgb="FFC00000"/>
      <name val="Arial"/>
      <family val="2"/>
    </font>
    <font>
      <b/>
      <sz val="14"/>
      <name val="Calibri"/>
      <family val="2"/>
      <scheme val="minor"/>
    </font>
    <font>
      <b/>
      <sz val="14"/>
      <color indexed="12"/>
      <name val="Calibri"/>
      <family val="2"/>
      <scheme val="minor"/>
    </font>
    <font>
      <b/>
      <sz val="12"/>
      <color rgb="FFFF0000"/>
      <name val="Calibri"/>
      <family val="2"/>
      <scheme val="minor"/>
    </font>
    <font>
      <b/>
      <sz val="14"/>
      <color rgb="FFFF0000"/>
      <name val="Calibri"/>
      <family val="2"/>
      <scheme val="minor"/>
    </font>
    <font>
      <i/>
      <sz val="11"/>
      <color theme="9" tint="-0.499984740745262"/>
      <name val="Calibri"/>
      <family val="2"/>
      <scheme val="minor"/>
    </font>
    <font>
      <b/>
      <sz val="14"/>
      <color rgb="FF0000FF"/>
      <name val="Arial"/>
      <family val="2"/>
    </font>
    <font>
      <b/>
      <sz val="10"/>
      <color theme="9" tint="-0.499984740745262"/>
      <name val="Arial"/>
      <family val="2"/>
    </font>
    <font>
      <b/>
      <sz val="14"/>
      <color indexed="10"/>
      <name val="Calibri"/>
      <family val="2"/>
      <scheme val="minor"/>
    </font>
    <font>
      <sz val="14"/>
      <name val="Calibri"/>
      <family val="2"/>
      <scheme val="minor"/>
    </font>
    <font>
      <sz val="10"/>
      <name val="Calibri"/>
      <family val="2"/>
      <scheme val="minor"/>
    </font>
    <font>
      <b/>
      <sz val="12"/>
      <color rgb="FFC00000"/>
      <name val="Arial"/>
      <family val="2"/>
    </font>
    <font>
      <b/>
      <sz val="14"/>
      <color rgb="FFC00000"/>
      <name val="Calibri"/>
      <family val="2"/>
      <scheme val="minor"/>
    </font>
    <font>
      <sz val="11"/>
      <color rgb="FFFFFF00"/>
      <name val="Calibri"/>
      <family val="2"/>
      <scheme val="minor"/>
    </font>
    <font>
      <b/>
      <sz val="12"/>
      <color theme="1" tint="0.34998626667073579"/>
      <name val="Calibri"/>
      <family val="2"/>
      <scheme val="minor"/>
    </font>
    <font>
      <sz val="12"/>
      <color theme="1"/>
      <name val="Calibri"/>
      <family val="2"/>
      <scheme val="minor"/>
    </font>
    <font>
      <b/>
      <sz val="12"/>
      <color rgb="FFC00000"/>
      <name val="Calibri"/>
      <family val="2"/>
      <scheme val="minor"/>
    </font>
    <font>
      <sz val="11"/>
      <color theme="0" tint="-0.34998626667073579"/>
      <name val="Calibri"/>
      <family val="2"/>
      <scheme val="minor"/>
    </font>
    <font>
      <b/>
      <sz val="14"/>
      <color rgb="FF7030A0"/>
      <name val="Arial"/>
      <family val="2"/>
    </font>
    <font>
      <b/>
      <sz val="14"/>
      <color theme="5" tint="-0.249977111117893"/>
      <name val="Arial"/>
      <family val="2"/>
    </font>
    <font>
      <b/>
      <sz val="11"/>
      <name val="Calibri"/>
      <family val="2"/>
      <scheme val="minor"/>
    </font>
    <font>
      <sz val="10"/>
      <color theme="4"/>
      <name val="Calibri"/>
      <family val="2"/>
      <scheme val="minor"/>
    </font>
    <font>
      <b/>
      <sz val="12"/>
      <color theme="1"/>
      <name val="Arial"/>
      <family val="2"/>
    </font>
    <font>
      <b/>
      <sz val="10"/>
      <color rgb="FFFF0000"/>
      <name val="Calibri"/>
      <family val="2"/>
      <scheme val="minor"/>
    </font>
    <font>
      <sz val="10"/>
      <color rgb="FFC00000"/>
      <name val="Calibri"/>
      <family val="2"/>
      <scheme val="minor"/>
    </font>
    <font>
      <sz val="10"/>
      <color theme="1" tint="0.499984740745262"/>
      <name val="Calibri"/>
      <family val="2"/>
      <scheme val="minor"/>
    </font>
    <font>
      <b/>
      <sz val="11"/>
      <color rgb="FFC00000"/>
      <name val="Calibri"/>
      <family val="2"/>
      <scheme val="minor"/>
    </font>
    <font>
      <b/>
      <i/>
      <sz val="12"/>
      <color rgb="FFC00000"/>
      <name val="Calibri"/>
      <family val="2"/>
      <scheme val="minor"/>
    </font>
    <font>
      <sz val="11"/>
      <color theme="5" tint="-0.249977111117893"/>
      <name val="Calibri"/>
      <family val="2"/>
      <scheme val="minor"/>
    </font>
    <font>
      <b/>
      <sz val="12"/>
      <color rgb="FF7030A0"/>
      <name val="Calibri"/>
      <family val="2"/>
      <scheme val="minor"/>
    </font>
    <font>
      <sz val="11"/>
      <name val="Calibri"/>
      <family val="2"/>
      <scheme val="minor"/>
    </font>
    <font>
      <i/>
      <sz val="11"/>
      <name val="Calibri"/>
      <family val="2"/>
      <scheme val="minor"/>
    </font>
    <font>
      <sz val="12"/>
      <color theme="8" tint="-0.499984740745262"/>
      <name val="Calibri"/>
      <family val="2"/>
      <scheme val="minor"/>
    </font>
    <font>
      <b/>
      <sz val="14"/>
      <color theme="1"/>
      <name val="Calibri"/>
      <family val="2"/>
      <scheme val="minor"/>
    </font>
    <font>
      <sz val="12"/>
      <name val="Calibri"/>
      <family val="2"/>
      <scheme val="minor"/>
    </font>
    <font>
      <b/>
      <sz val="12"/>
      <color theme="8" tint="-0.499984740745262"/>
      <name val="Calibri"/>
      <family val="2"/>
      <scheme val="minor"/>
    </font>
    <font>
      <b/>
      <sz val="12"/>
      <color rgb="FF0070C0"/>
      <name val="Calibri"/>
      <family val="2"/>
      <scheme val="minor"/>
    </font>
    <font>
      <i/>
      <sz val="12"/>
      <name val="Calibri"/>
      <family val="2"/>
      <scheme val="minor"/>
    </font>
    <font>
      <b/>
      <sz val="12"/>
      <color rgb="FF7030A0"/>
      <name val="Arial"/>
      <family val="2"/>
    </font>
    <font>
      <b/>
      <sz val="9"/>
      <color rgb="FFA54B4F"/>
      <name val="Calibri"/>
      <family val="2"/>
      <scheme val="minor"/>
    </font>
    <font>
      <sz val="12"/>
      <color rgb="FFFF0000"/>
      <name val="Calibri"/>
      <family val="2"/>
      <scheme val="minor"/>
    </font>
    <font>
      <i/>
      <sz val="14"/>
      <color rgb="FF0070C0"/>
      <name val="Arial"/>
      <family val="2"/>
    </font>
    <font>
      <i/>
      <sz val="11"/>
      <color rgb="FF0070C0"/>
      <name val="Calibri"/>
      <family val="2"/>
      <scheme val="minor"/>
    </font>
    <font>
      <sz val="11"/>
      <color rgb="FF7030A0"/>
      <name val="Calibri"/>
      <family val="2"/>
      <scheme val="minor"/>
    </font>
    <font>
      <b/>
      <sz val="9"/>
      <color rgb="FF7030A0"/>
      <name val="Calibri"/>
      <family val="2"/>
      <scheme val="minor"/>
    </font>
    <font>
      <sz val="11"/>
      <color theme="1" tint="0.34998626667073579"/>
      <name val="Calibri"/>
      <family val="2"/>
      <scheme val="minor"/>
    </font>
    <font>
      <b/>
      <sz val="12"/>
      <color theme="4"/>
      <name val="Calibri"/>
      <family val="2"/>
      <scheme val="minor"/>
    </font>
    <font>
      <b/>
      <sz val="14"/>
      <color theme="1"/>
      <name val="Arial"/>
      <family val="2"/>
    </font>
    <font>
      <sz val="10"/>
      <color theme="1"/>
      <name val="Calibri"/>
      <family val="2"/>
      <scheme val="minor"/>
    </font>
    <font>
      <b/>
      <sz val="11"/>
      <color rgb="FF7030A0"/>
      <name val="Arial"/>
      <family val="2"/>
    </font>
    <font>
      <sz val="8"/>
      <color theme="1"/>
      <name val="Calibri"/>
      <family val="2"/>
      <scheme val="minor"/>
    </font>
    <font>
      <sz val="14"/>
      <color rgb="FF0070C0"/>
      <name val="Calibri"/>
      <family val="2"/>
      <scheme val="minor"/>
    </font>
    <font>
      <b/>
      <sz val="12"/>
      <color theme="7" tint="-0.249977111117893"/>
      <name val="Calibri"/>
      <family val="2"/>
      <scheme val="minor"/>
    </font>
    <font>
      <b/>
      <sz val="10"/>
      <color theme="1"/>
      <name val="Calibri"/>
      <family val="2"/>
      <scheme val="minor"/>
    </font>
    <font>
      <b/>
      <sz val="12"/>
      <color theme="1"/>
      <name val="Calibri"/>
      <family val="2"/>
      <scheme val="minor"/>
    </font>
    <font>
      <sz val="11"/>
      <color theme="9" tint="-0.249977111117893"/>
      <name val="Calibri"/>
      <family val="2"/>
      <scheme val="minor"/>
    </font>
    <font>
      <sz val="12"/>
      <color theme="9" tint="-0.249977111117893"/>
      <name val="Calibri"/>
      <family val="2"/>
      <scheme val="minor"/>
    </font>
    <font>
      <b/>
      <sz val="12"/>
      <color theme="9" tint="-0.249977111117893"/>
      <name val="Calibri"/>
      <family val="2"/>
      <scheme val="minor"/>
    </font>
    <font>
      <sz val="10"/>
      <color rgb="FFFF0000"/>
      <name val="Arial"/>
      <family val="2"/>
    </font>
    <font>
      <b/>
      <u/>
      <sz val="12"/>
      <color theme="10"/>
      <name val="Calibri"/>
      <family val="2"/>
      <scheme val="minor"/>
    </font>
    <font>
      <b/>
      <u/>
      <sz val="11"/>
      <color theme="10"/>
      <name val="Calibri"/>
      <family val="2"/>
      <scheme val="minor"/>
    </font>
    <font>
      <b/>
      <u/>
      <sz val="12"/>
      <color indexed="12"/>
      <name val="Calibri"/>
      <family val="2"/>
      <scheme val="minor"/>
    </font>
    <font>
      <b/>
      <sz val="11"/>
      <color rgb="FF0070C0"/>
      <name val="Calibri"/>
      <family val="2"/>
      <scheme val="minor"/>
    </font>
    <font>
      <sz val="11"/>
      <color rgb="FF303030"/>
      <name val="Calibri"/>
      <family val="2"/>
      <scheme val="minor"/>
    </font>
    <font>
      <b/>
      <sz val="12"/>
      <color rgb="FF0000FF"/>
      <name val="Arial"/>
      <family val="2"/>
    </font>
    <font>
      <b/>
      <sz val="11"/>
      <color rgb="FF0000FF"/>
      <name val="ZDingbats"/>
    </font>
    <font>
      <i/>
      <sz val="11"/>
      <color rgb="FF303030"/>
      <name val="Calibri"/>
      <family val="2"/>
      <scheme val="minor"/>
    </font>
    <font>
      <b/>
      <sz val="11"/>
      <color rgb="FF0000FF"/>
      <name val="Calibri"/>
      <family val="2"/>
      <scheme val="minor"/>
    </font>
    <font>
      <sz val="11"/>
      <color rgb="FF0000FF"/>
      <name val="Calibri"/>
      <family val="2"/>
      <scheme val="minor"/>
    </font>
    <font>
      <b/>
      <sz val="12"/>
      <color theme="9" tint="-0.249977111117893"/>
      <name val="Arial"/>
      <family val="2"/>
    </font>
    <font>
      <b/>
      <sz val="10"/>
      <color theme="8"/>
      <name val="Arial"/>
      <family val="2"/>
    </font>
    <font>
      <sz val="11"/>
      <color theme="8"/>
      <name val="Calibri"/>
      <family val="2"/>
      <scheme val="minor"/>
    </font>
    <font>
      <sz val="10"/>
      <color theme="8"/>
      <name val="Arial"/>
      <family val="2"/>
    </font>
    <font>
      <b/>
      <sz val="11"/>
      <color theme="0" tint="-0.499984740745262"/>
      <name val="Arial"/>
      <family val="2"/>
    </font>
    <font>
      <b/>
      <sz val="16"/>
      <color theme="1"/>
      <name val="Calibri"/>
      <family val="2"/>
      <scheme val="minor"/>
    </font>
    <font>
      <b/>
      <sz val="11"/>
      <color theme="9"/>
      <name val="Calibri"/>
      <family val="2"/>
      <scheme val="minor"/>
    </font>
    <font>
      <b/>
      <sz val="11"/>
      <color theme="8"/>
      <name val="Calibri"/>
      <family val="2"/>
      <scheme val="minor"/>
    </font>
    <font>
      <b/>
      <sz val="12"/>
      <color theme="8"/>
      <name val="Calibri"/>
      <family val="2"/>
      <scheme val="minor"/>
    </font>
    <font>
      <b/>
      <sz val="10"/>
      <name val="Calibri"/>
      <family val="2"/>
      <scheme val="minor"/>
    </font>
    <font>
      <b/>
      <sz val="11"/>
      <color rgb="FFFF0000"/>
      <name val="Calibri"/>
      <family val="2"/>
      <scheme val="minor"/>
    </font>
    <font>
      <b/>
      <sz val="11"/>
      <color rgb="FF0000FF"/>
      <name val="Arial"/>
      <family val="2"/>
    </font>
    <font>
      <b/>
      <sz val="20"/>
      <color rgb="FFFFFF00"/>
      <name val="Calibri"/>
      <family val="2"/>
      <scheme val="minor"/>
    </font>
    <font>
      <b/>
      <sz val="20"/>
      <color rgb="FFFFFF00"/>
      <name val="Arial"/>
      <family val="2"/>
    </font>
    <font>
      <b/>
      <sz val="16"/>
      <color theme="4"/>
      <name val="Calibri"/>
      <family val="2"/>
      <scheme val="minor"/>
    </font>
    <font>
      <sz val="14"/>
      <color rgb="FFC00000"/>
      <name val="Calibri"/>
      <family val="2"/>
      <scheme val="minor"/>
    </font>
    <font>
      <b/>
      <sz val="14"/>
      <color theme="0"/>
      <name val="Arial"/>
      <family val="2"/>
    </font>
    <font>
      <b/>
      <sz val="16"/>
      <color theme="0"/>
      <name val="Arial"/>
      <family val="2"/>
    </font>
    <font>
      <sz val="14"/>
      <color theme="1" tint="0.34998626667073579"/>
      <name val="Calibri"/>
      <family val="2"/>
      <scheme val="minor"/>
    </font>
    <font>
      <b/>
      <sz val="16"/>
      <color theme="1" tint="0.34998626667073579"/>
      <name val="Calibri"/>
      <family val="2"/>
      <scheme val="minor"/>
    </font>
    <font>
      <sz val="14"/>
      <color rgb="FFFF0000"/>
      <name val="Calibri"/>
      <family val="2"/>
      <scheme val="minor"/>
    </font>
    <font>
      <b/>
      <sz val="16"/>
      <color rgb="FFFF0000"/>
      <name val="Calibri"/>
      <family val="2"/>
      <scheme val="minor"/>
    </font>
    <font>
      <b/>
      <sz val="16"/>
      <name val="Calibri"/>
      <family val="2"/>
      <scheme val="minor"/>
    </font>
    <font>
      <b/>
      <sz val="20"/>
      <color theme="0"/>
      <name val="Arial"/>
      <family val="2"/>
    </font>
    <font>
      <b/>
      <sz val="16"/>
      <color rgb="FFC00000"/>
      <name val="Calibri"/>
      <family val="2"/>
      <scheme val="minor"/>
    </font>
    <font>
      <sz val="14"/>
      <color theme="1" tint="0.499984740745262"/>
      <name val="Calibri"/>
      <family val="2"/>
      <scheme val="minor"/>
    </font>
    <font>
      <b/>
      <sz val="16"/>
      <color theme="1" tint="0.499984740745262"/>
      <name val="Calibri"/>
      <family val="2"/>
      <scheme val="minor"/>
    </font>
    <font>
      <sz val="16"/>
      <color theme="4"/>
      <name val="Calibri"/>
      <family val="2"/>
      <scheme val="minor"/>
    </font>
    <font>
      <b/>
      <sz val="12"/>
      <color theme="8" tint="-0.249977111117893"/>
      <name val="Calibri"/>
      <family val="2"/>
      <scheme val="minor"/>
    </font>
    <font>
      <b/>
      <sz val="16"/>
      <color rgb="FFFF0000"/>
      <name val="Arial"/>
      <family val="2"/>
    </font>
    <font>
      <b/>
      <sz val="14"/>
      <color theme="9" tint="-0.249977111117893"/>
      <name val="Arial"/>
      <family val="2"/>
    </font>
    <font>
      <sz val="9"/>
      <color theme="1"/>
      <name val="Calibri"/>
      <family val="2"/>
      <scheme val="minor"/>
    </font>
    <font>
      <b/>
      <i/>
      <sz val="12"/>
      <name val="Calibri"/>
      <family val="2"/>
      <scheme val="minor"/>
    </font>
    <font>
      <b/>
      <sz val="11"/>
      <color theme="0"/>
      <name val="Arial"/>
      <family val="2"/>
    </font>
    <font>
      <b/>
      <sz val="12"/>
      <color theme="1" tint="0.499984740745262"/>
      <name val="Calibri"/>
      <family val="2"/>
      <scheme val="minor"/>
    </font>
    <font>
      <b/>
      <sz val="22"/>
      <name val="Calibri"/>
      <family val="2"/>
      <scheme val="minor"/>
    </font>
    <font>
      <b/>
      <u/>
      <sz val="14"/>
      <color theme="10"/>
      <name val="Calibri"/>
      <family val="2"/>
      <scheme val="minor"/>
    </font>
    <font>
      <b/>
      <sz val="18"/>
      <color theme="1"/>
      <name val="Calibri"/>
      <family val="2"/>
      <scheme val="minor"/>
    </font>
    <font>
      <b/>
      <sz val="18"/>
      <color rgb="FF20759D"/>
      <name val="Arial"/>
      <family val="2"/>
    </font>
    <font>
      <b/>
      <sz val="11"/>
      <color theme="8"/>
      <name val="Arial"/>
      <family val="2"/>
    </font>
    <font>
      <b/>
      <sz val="14"/>
      <color theme="0"/>
      <name val="Calibri"/>
      <family val="2"/>
      <scheme val="minor"/>
    </font>
    <font>
      <sz val="16"/>
      <color theme="0"/>
      <name val="Arial"/>
      <family val="2"/>
    </font>
    <font>
      <sz val="8"/>
      <name val="Calibri"/>
      <family val="2"/>
      <scheme val="minor"/>
    </font>
    <font>
      <b/>
      <sz val="18"/>
      <color rgb="FF0000FF"/>
      <name val="Arial"/>
      <family val="2"/>
    </font>
    <font>
      <sz val="20"/>
      <color rgb="FF92D050"/>
      <name val="Arial"/>
      <family val="2"/>
    </font>
    <font>
      <b/>
      <sz val="10"/>
      <color rgb="FFFF0000"/>
      <name val="Arial"/>
      <family val="2"/>
    </font>
    <font>
      <b/>
      <sz val="12"/>
      <color theme="9" tint="-0.499984740745262"/>
      <name val="Arial"/>
      <family val="2"/>
    </font>
    <font>
      <b/>
      <sz val="18"/>
      <name val="Calibri"/>
      <family val="2"/>
      <scheme val="minor"/>
    </font>
    <font>
      <sz val="22"/>
      <name val="Calibri"/>
      <family val="2"/>
      <scheme val="minor"/>
    </font>
    <font>
      <b/>
      <sz val="18"/>
      <color rgb="FFFF0000"/>
      <name val="Calibri"/>
      <family val="2"/>
      <scheme val="minor"/>
    </font>
    <font>
      <b/>
      <sz val="7"/>
      <name val="Calibri"/>
      <family val="2"/>
      <scheme val="minor"/>
    </font>
    <font>
      <b/>
      <sz val="18"/>
      <color rgb="FF339933"/>
      <name val="Calibri"/>
      <family val="2"/>
      <scheme val="minor"/>
    </font>
    <font>
      <b/>
      <sz val="14"/>
      <color theme="9" tint="-0.249977111117893"/>
      <name val="Calibri"/>
      <family val="2"/>
      <scheme val="minor"/>
    </font>
    <font>
      <b/>
      <sz val="14"/>
      <color theme="6" tint="-0.249977111117893"/>
      <name val="Calibri"/>
      <family val="2"/>
      <scheme val="minor"/>
    </font>
    <font>
      <sz val="18"/>
      <name val="Calibri"/>
      <family val="2"/>
      <scheme val="minor"/>
    </font>
    <font>
      <sz val="10"/>
      <color rgb="FF00B050"/>
      <name val="Calibri"/>
      <family val="2"/>
      <scheme val="minor"/>
    </font>
    <font>
      <b/>
      <sz val="14"/>
      <color rgb="FF339933"/>
      <name val="Calibri"/>
      <family val="2"/>
      <scheme val="minor"/>
    </font>
    <font>
      <b/>
      <sz val="10"/>
      <color theme="9" tint="-0.249977111117893"/>
      <name val="Calibri"/>
      <family val="2"/>
      <scheme val="minor"/>
    </font>
    <font>
      <sz val="14"/>
      <name val="Verdana"/>
      <family val="2"/>
    </font>
    <font>
      <sz val="11"/>
      <color indexed="8"/>
      <name val="Calibri"/>
      <family val="2"/>
    </font>
    <font>
      <u/>
      <sz val="11"/>
      <color indexed="12"/>
      <name val="Arial"/>
      <family val="2"/>
    </font>
    <font>
      <b/>
      <sz val="12"/>
      <color indexed="8"/>
      <name val="Calibri"/>
      <family val="2"/>
    </font>
    <font>
      <sz val="10"/>
      <color indexed="8"/>
      <name val="Arial"/>
      <family val="2"/>
    </font>
    <font>
      <sz val="10"/>
      <color indexed="16"/>
      <name val="Arial"/>
      <family val="2"/>
    </font>
    <font>
      <sz val="10"/>
      <color indexed="52"/>
      <name val="Arial"/>
      <family val="2"/>
    </font>
    <font>
      <sz val="10"/>
      <color indexed="23"/>
      <name val="Arial"/>
      <family val="2"/>
    </font>
    <font>
      <sz val="10"/>
      <color indexed="21"/>
      <name val="Arial"/>
      <family val="2"/>
    </font>
    <font>
      <sz val="10"/>
      <color indexed="53"/>
      <name val="Arial"/>
      <family val="2"/>
    </font>
    <font>
      <sz val="10"/>
      <color indexed="24"/>
      <name val="Arial"/>
      <family val="2"/>
    </font>
    <font>
      <sz val="10"/>
      <color indexed="54"/>
      <name val="Arial"/>
      <family val="2"/>
    </font>
    <font>
      <sz val="10"/>
      <color indexed="25"/>
      <name val="Arial"/>
      <family val="2"/>
    </font>
    <font>
      <sz val="10"/>
      <color indexed="40"/>
      <name val="Arial"/>
      <family val="2"/>
    </font>
    <font>
      <sz val="10"/>
      <color indexed="55"/>
      <name val="Arial"/>
      <family val="2"/>
    </font>
    <font>
      <sz val="10"/>
      <color indexed="11"/>
      <name val="Arial"/>
      <family val="2"/>
    </font>
    <font>
      <sz val="10"/>
      <color indexed="26"/>
      <name val="Arial"/>
      <family val="2"/>
    </font>
    <font>
      <sz val="10"/>
      <color indexed="27"/>
      <name val="Arial"/>
      <family val="2"/>
    </font>
    <font>
      <sz val="10"/>
      <color indexed="56"/>
      <name val="Arial"/>
      <family val="2"/>
    </font>
    <font>
      <sz val="10"/>
      <color indexed="42"/>
      <name val="Arial"/>
      <family val="2"/>
    </font>
    <font>
      <sz val="10"/>
      <color indexed="57"/>
      <name val="Arial"/>
      <family val="2"/>
    </font>
    <font>
      <sz val="10"/>
      <color indexed="13"/>
      <name val="Arial"/>
      <family val="2"/>
    </font>
    <font>
      <sz val="10"/>
      <color indexed="28"/>
      <name val="Arial"/>
      <family val="2"/>
    </font>
    <font>
      <sz val="10"/>
      <color indexed="43"/>
      <name val="Arial"/>
      <family val="2"/>
    </font>
    <font>
      <sz val="10"/>
      <color indexed="58"/>
      <name val="Arial"/>
      <family val="2"/>
    </font>
    <font>
      <sz val="10"/>
      <color indexed="14"/>
      <name val="Arial"/>
      <family val="2"/>
    </font>
    <font>
      <sz val="10"/>
      <color indexed="29"/>
      <name val="Arial"/>
      <family val="2"/>
    </font>
    <font>
      <sz val="10"/>
      <color indexed="44"/>
      <name val="Arial"/>
      <family val="2"/>
    </font>
    <font>
      <sz val="10"/>
      <color indexed="59"/>
      <name val="Arial"/>
      <family val="2"/>
    </font>
    <font>
      <sz val="10"/>
      <color indexed="15"/>
      <name val="Arial"/>
      <family val="2"/>
    </font>
    <font>
      <sz val="10"/>
      <color indexed="30"/>
      <name val="Arial"/>
      <family val="2"/>
    </font>
    <font>
      <sz val="10"/>
      <color indexed="45"/>
      <name val="Arial"/>
      <family val="2"/>
    </font>
    <font>
      <sz val="10"/>
      <color indexed="60"/>
      <name val="Arial"/>
      <family val="2"/>
    </font>
    <font>
      <sz val="10"/>
      <color indexed="31"/>
      <name val="Arial"/>
      <family val="2"/>
    </font>
    <font>
      <sz val="10"/>
      <color indexed="46"/>
      <name val="Arial"/>
      <family val="2"/>
    </font>
    <font>
      <b/>
      <sz val="14"/>
      <color rgb="FF0070C0"/>
      <name val="Calibri"/>
      <family val="2"/>
      <scheme val="minor"/>
    </font>
    <font>
      <sz val="10"/>
      <color indexed="17"/>
      <name val="Arial"/>
      <family val="2"/>
    </font>
    <font>
      <sz val="10"/>
      <color indexed="18"/>
      <name val="Arial"/>
      <family val="2"/>
    </font>
    <font>
      <sz val="10"/>
      <color indexed="47"/>
      <name val="Arial"/>
      <family val="2"/>
    </font>
    <font>
      <sz val="10"/>
      <color indexed="62"/>
      <name val="Arial"/>
      <family val="2"/>
    </font>
    <font>
      <sz val="10"/>
      <color indexed="48"/>
      <name val="Arial"/>
      <family val="2"/>
    </font>
    <font>
      <sz val="10"/>
      <color indexed="63"/>
      <name val="Arial"/>
      <family val="2"/>
    </font>
    <font>
      <sz val="10"/>
      <color indexed="19"/>
      <name val="Arial"/>
      <family val="2"/>
    </font>
    <font>
      <sz val="10"/>
      <color indexed="49"/>
      <name val="Arial"/>
      <family val="2"/>
    </font>
    <font>
      <sz val="10"/>
      <color indexed="20"/>
      <name val="Arial"/>
      <family val="2"/>
    </font>
    <font>
      <sz val="10"/>
      <color indexed="50"/>
      <name val="Arial"/>
      <family val="2"/>
    </font>
    <font>
      <sz val="10"/>
      <color indexed="51"/>
      <name val="Arial"/>
      <family val="2"/>
    </font>
    <font>
      <i/>
      <sz val="10"/>
      <color indexed="8"/>
      <name val="Arial"/>
      <family val="2"/>
    </font>
    <font>
      <b/>
      <sz val="10"/>
      <color indexed="8"/>
      <name val="Arial"/>
      <family val="2"/>
    </font>
    <font>
      <sz val="14"/>
      <color indexed="8"/>
      <name val="Times New Roman"/>
      <family val="1"/>
    </font>
    <font>
      <b/>
      <sz val="22"/>
      <color rgb="FF92D050"/>
      <name val="Verdana"/>
      <family val="2"/>
    </font>
    <font>
      <sz val="22"/>
      <color theme="0"/>
      <name val="Verdana"/>
      <family val="2"/>
    </font>
    <font>
      <sz val="18"/>
      <color rgb="FF7030A0"/>
      <name val="Arial"/>
      <family val="2"/>
    </font>
    <font>
      <b/>
      <sz val="20"/>
      <color theme="0"/>
      <name val="Calibri"/>
      <family val="2"/>
      <scheme val="minor"/>
    </font>
    <font>
      <sz val="22"/>
      <color theme="1"/>
      <name val="Verdana"/>
      <family val="2"/>
    </font>
    <font>
      <b/>
      <u/>
      <sz val="28"/>
      <color theme="10"/>
      <name val="Calibri"/>
      <family val="2"/>
      <scheme val="minor"/>
    </font>
    <font>
      <b/>
      <sz val="22"/>
      <color rgb="FF92D050"/>
      <name val="Arial"/>
      <family val="2"/>
    </font>
    <font>
      <i/>
      <sz val="22"/>
      <color theme="0"/>
      <name val="Verdana"/>
      <family val="2"/>
    </font>
    <font>
      <sz val="18"/>
      <color theme="0"/>
      <name val="Arial"/>
      <family val="2"/>
    </font>
    <font>
      <b/>
      <sz val="22"/>
      <color theme="0"/>
      <name val="Arial"/>
      <family val="2"/>
    </font>
    <font>
      <b/>
      <sz val="22"/>
      <color rgb="FF99CC00"/>
      <name val="Arial"/>
      <family val="2"/>
    </font>
    <font>
      <sz val="22"/>
      <color theme="0"/>
      <name val="Arial"/>
      <family val="2"/>
    </font>
    <font>
      <sz val="22"/>
      <color theme="0"/>
      <name val="Calibri"/>
      <family val="2"/>
      <scheme val="minor"/>
    </font>
    <font>
      <sz val="22"/>
      <color theme="0"/>
      <name val="Rockwell"/>
      <family val="1"/>
    </font>
    <font>
      <sz val="10"/>
      <color theme="0"/>
      <name val="Arial"/>
      <family val="2"/>
    </font>
    <font>
      <b/>
      <sz val="18"/>
      <color theme="0"/>
      <name val="Calibri"/>
      <family val="2"/>
    </font>
    <font>
      <b/>
      <sz val="18"/>
      <color theme="0"/>
      <name val="Arial"/>
      <family val="2"/>
    </font>
    <font>
      <b/>
      <sz val="22"/>
      <color theme="0"/>
      <name val="Calibri"/>
      <family val="2"/>
    </font>
    <font>
      <sz val="18"/>
      <color theme="0"/>
      <name val="Verdana"/>
      <family val="2"/>
    </font>
    <font>
      <sz val="22"/>
      <color theme="0"/>
      <name val="Arial Narrow"/>
      <family val="2"/>
    </font>
    <font>
      <sz val="22"/>
      <color theme="0"/>
      <name val="Comic Sans MS"/>
      <family val="4"/>
    </font>
    <font>
      <sz val="22"/>
      <color theme="0"/>
      <name val="Gill Sans MT"/>
      <family val="2"/>
    </font>
    <font>
      <sz val="22"/>
      <color theme="0"/>
      <name val="Palatino Linotype"/>
      <family val="1"/>
    </font>
    <font>
      <sz val="22"/>
      <color theme="0"/>
      <name val="Tahoma"/>
      <family val="2"/>
    </font>
    <font>
      <sz val="22"/>
      <color theme="0"/>
      <name val="Times New Roman"/>
      <family val="1"/>
    </font>
    <font>
      <sz val="22"/>
      <color theme="0"/>
      <name val="Trebuchet MS"/>
      <family val="2"/>
    </font>
    <font>
      <sz val="22"/>
      <color theme="0"/>
      <name val="Tw Cen MT"/>
      <family val="2"/>
    </font>
    <font>
      <sz val="22"/>
      <color theme="0"/>
      <name val="Vrinda"/>
      <family val="2"/>
    </font>
    <font>
      <sz val="22"/>
      <color rgb="FFFFC000"/>
      <name val="Calibri"/>
      <family val="2"/>
    </font>
    <font>
      <sz val="22"/>
      <color rgb="FFFF0000"/>
      <name val="Calibri"/>
      <family val="2"/>
    </font>
    <font>
      <sz val="22"/>
      <color indexed="50"/>
      <name val="Calibri"/>
      <family val="2"/>
    </font>
    <font>
      <sz val="22"/>
      <color rgb="FF00B050"/>
      <name val="Calibri"/>
      <family val="2"/>
    </font>
    <font>
      <sz val="22"/>
      <color rgb="FF7030A0"/>
      <name val="Calibri"/>
      <family val="2"/>
    </font>
    <font>
      <sz val="22"/>
      <color theme="9"/>
      <name val="Calibri"/>
      <family val="2"/>
    </font>
    <font>
      <sz val="22"/>
      <color theme="1"/>
      <name val="Calibri"/>
      <family val="2"/>
    </font>
    <font>
      <sz val="22"/>
      <color theme="3" tint="0.59999389629810485"/>
      <name val="Calibri"/>
      <family val="2"/>
    </font>
    <font>
      <sz val="22"/>
      <color theme="5" tint="0.59999389629810485"/>
      <name val="Calibri"/>
      <family val="2"/>
    </font>
    <font>
      <sz val="22"/>
      <color theme="9" tint="-0.249977111117893"/>
      <name val="Calibri"/>
      <family val="2"/>
    </font>
    <font>
      <sz val="22"/>
      <color rgb="FF0000FF"/>
      <name val="Calibri"/>
      <family val="2"/>
    </font>
    <font>
      <sz val="22"/>
      <color rgb="FF008000"/>
      <name val="Calibri"/>
      <family val="2"/>
    </font>
    <font>
      <sz val="22"/>
      <color theme="9" tint="-0.499984740745262"/>
      <name val="Calibri"/>
      <family val="2"/>
    </font>
    <font>
      <sz val="22"/>
      <color rgb="FF00B0F0"/>
      <name val="Calibri"/>
      <family val="2"/>
    </font>
    <font>
      <sz val="22"/>
      <color theme="5"/>
      <name val="Calibri"/>
      <family val="2"/>
    </font>
    <font>
      <sz val="22"/>
      <color theme="8" tint="-0.249977111117893"/>
      <name val="Calibri"/>
      <family val="2"/>
    </font>
    <font>
      <sz val="22"/>
      <color theme="3" tint="0.39997558519241921"/>
      <name val="Calibri"/>
      <family val="2"/>
    </font>
    <font>
      <sz val="22"/>
      <color theme="5" tint="-0.249977111117893"/>
      <name val="Calibri"/>
      <family val="2"/>
    </font>
    <font>
      <sz val="22"/>
      <color rgb="FF0000FF"/>
      <name val="Calibri"/>
      <family val="2"/>
      <scheme val="minor"/>
    </font>
    <font>
      <sz val="10"/>
      <name val="MS Sans Serif"/>
    </font>
    <font>
      <sz val="22"/>
      <color indexed="12"/>
      <name val="Arial"/>
      <family val="2"/>
    </font>
    <font>
      <b/>
      <sz val="22"/>
      <name val="Calibri"/>
      <family val="2"/>
    </font>
    <font>
      <b/>
      <sz val="26"/>
      <color theme="0"/>
      <name val="Arial"/>
      <family val="2"/>
    </font>
    <font>
      <sz val="22"/>
      <color rgb="FF0070C0"/>
      <name val="Arial"/>
      <family val="2"/>
    </font>
    <font>
      <sz val="22"/>
      <color rgb="FF222222"/>
      <name val="Arial"/>
      <family val="2"/>
    </font>
    <font>
      <sz val="18"/>
      <color rgb="FF0070C0"/>
      <name val="Arial"/>
      <family val="2"/>
    </font>
    <font>
      <b/>
      <sz val="22"/>
      <color theme="0"/>
      <name val="Calibri"/>
      <family val="2"/>
      <scheme val="minor"/>
    </font>
    <font>
      <b/>
      <sz val="22"/>
      <color rgb="FFC00000"/>
      <name val="Wingdings 3"/>
      <family val="1"/>
      <charset val="2"/>
    </font>
    <font>
      <b/>
      <sz val="22"/>
      <color rgb="FFFF0000"/>
      <name val="Wingdings 3"/>
      <family val="1"/>
      <charset val="2"/>
    </font>
    <font>
      <b/>
      <sz val="22"/>
      <color theme="1"/>
      <name val="Calibri"/>
      <family val="2"/>
      <scheme val="minor"/>
    </font>
    <font>
      <u/>
      <sz val="22"/>
      <color theme="0"/>
      <name val="Arial"/>
      <family val="2"/>
    </font>
    <font>
      <sz val="22"/>
      <name val="Verdana"/>
      <family val="2"/>
    </font>
    <font>
      <b/>
      <sz val="20"/>
      <name val="Calibri"/>
      <family val="2"/>
      <scheme val="minor"/>
    </font>
    <font>
      <b/>
      <sz val="20"/>
      <color theme="9" tint="-0.249977111117893"/>
      <name val="Calibri"/>
      <family val="2"/>
      <scheme val="minor"/>
    </font>
    <font>
      <b/>
      <sz val="10"/>
      <color theme="0"/>
      <name val="Calibri"/>
      <family val="2"/>
      <scheme val="minor"/>
    </font>
    <font>
      <sz val="9"/>
      <color theme="1" tint="0.499984740745262"/>
      <name val="Calibri"/>
      <family val="2"/>
      <scheme val="minor"/>
    </font>
    <font>
      <sz val="9"/>
      <name val="Calibri"/>
      <family val="2"/>
      <scheme val="minor"/>
    </font>
    <font>
      <sz val="11"/>
      <color rgb="FFC00000"/>
      <name val="Calibri"/>
      <family val="2"/>
      <scheme val="minor"/>
    </font>
    <font>
      <b/>
      <sz val="11"/>
      <color theme="8" tint="-0.499984740745262"/>
      <name val="Calibri"/>
      <family val="2"/>
      <scheme val="minor"/>
    </font>
    <font>
      <b/>
      <sz val="11"/>
      <color theme="9" tint="-0.249977111117893"/>
      <name val="Calibri"/>
      <family val="2"/>
      <scheme val="minor"/>
    </font>
    <font>
      <sz val="11"/>
      <color rgb="FF00B050"/>
      <name val="Calibri"/>
      <family val="2"/>
      <scheme val="minor"/>
    </font>
    <font>
      <b/>
      <sz val="11"/>
      <color theme="6" tint="-0.499984740745262"/>
      <name val="Calibri"/>
      <family val="2"/>
      <scheme val="minor"/>
    </font>
    <font>
      <sz val="10"/>
      <color theme="0" tint="-0.499984740745262"/>
      <name val="Calibri"/>
      <family val="2"/>
      <scheme val="minor"/>
    </font>
    <font>
      <sz val="12"/>
      <color theme="3" tint="-0.499984740745262"/>
      <name val="Calibri"/>
      <family val="2"/>
      <scheme val="minor"/>
    </font>
    <font>
      <b/>
      <sz val="11"/>
      <color theme="6" tint="-0.249977111117893"/>
      <name val="Calibri"/>
      <family val="2"/>
      <scheme val="minor"/>
    </font>
    <font>
      <b/>
      <sz val="8"/>
      <color theme="9" tint="-0.249977111117893"/>
      <name val="Calibri"/>
      <family val="2"/>
      <scheme val="minor"/>
    </font>
    <font>
      <sz val="11"/>
      <color rgb="FF0066CC"/>
      <name val="Calibri"/>
      <family val="2"/>
      <scheme val="minor"/>
    </font>
    <font>
      <b/>
      <sz val="11"/>
      <color rgb="FF0066CC"/>
      <name val="Calibri"/>
      <family val="2"/>
      <scheme val="minor"/>
    </font>
    <font>
      <sz val="12"/>
      <color rgb="FFC00000"/>
      <name val="Calibri"/>
      <family val="2"/>
      <scheme val="minor"/>
    </font>
    <font>
      <b/>
      <sz val="22"/>
      <name val="Verdana"/>
      <family val="2"/>
    </font>
    <font>
      <sz val="11"/>
      <color theme="1"/>
      <name val="Arial"/>
      <family val="2"/>
    </font>
    <font>
      <b/>
      <sz val="36"/>
      <color rgb="FFFFFF00"/>
      <name val="Arial"/>
      <family val="2"/>
    </font>
    <font>
      <b/>
      <sz val="28"/>
      <color rgb="FFFFFF00"/>
      <name val="Calibri"/>
      <family val="2"/>
      <scheme val="minor"/>
    </font>
    <font>
      <b/>
      <sz val="22"/>
      <color theme="9"/>
      <name val="Arial"/>
      <family val="2"/>
    </font>
    <font>
      <b/>
      <sz val="26"/>
      <color rgb="FF92D050"/>
      <name val="Arial"/>
      <family val="2"/>
    </font>
    <font>
      <b/>
      <sz val="22"/>
      <color rgb="FFFFFF00"/>
      <name val="Arial"/>
      <family val="2"/>
    </font>
    <font>
      <sz val="18"/>
      <color indexed="12"/>
      <name val="Calibri"/>
      <family val="2"/>
      <scheme val="minor"/>
    </font>
    <font>
      <b/>
      <u/>
      <sz val="22"/>
      <color theme="10"/>
      <name val="Arial"/>
      <family val="2"/>
    </font>
    <font>
      <b/>
      <sz val="16"/>
      <color rgb="FF92D050"/>
      <name val="Arial"/>
      <family val="2"/>
    </font>
    <font>
      <u/>
      <sz val="24"/>
      <color rgb="FF92D050"/>
      <name val="Arial"/>
      <family val="2"/>
    </font>
    <font>
      <sz val="24"/>
      <color rgb="FF92D050"/>
      <name val="Arial"/>
      <family val="2"/>
    </font>
    <font>
      <sz val="16"/>
      <color indexed="12"/>
      <name val="Calibri"/>
      <family val="2"/>
      <scheme val="minor"/>
    </font>
    <font>
      <sz val="16"/>
      <color indexed="22"/>
      <name val="Calibri"/>
      <family val="2"/>
      <scheme val="minor"/>
    </font>
    <font>
      <b/>
      <sz val="24"/>
      <color rgb="FF4472C4"/>
      <name val="Calibri"/>
      <family val="2"/>
      <scheme val="minor"/>
    </font>
    <font>
      <b/>
      <i/>
      <sz val="16"/>
      <color theme="1" tint="4.9989318521683403E-2"/>
      <name val="Calibri"/>
      <family val="2"/>
      <scheme val="minor"/>
    </font>
    <font>
      <b/>
      <sz val="22"/>
      <color rgb="FFC00000"/>
      <name val="Calibri"/>
      <family val="2"/>
      <scheme val="minor"/>
    </font>
    <font>
      <b/>
      <sz val="16"/>
      <color rgb="FF4472C4"/>
      <name val="Calibri"/>
      <family val="2"/>
      <scheme val="minor"/>
    </font>
    <font>
      <b/>
      <sz val="18"/>
      <color rgb="FF800080"/>
      <name val="Calibri"/>
      <family val="2"/>
      <scheme val="minor"/>
    </font>
    <font>
      <b/>
      <sz val="18"/>
      <color rgb="FFC00000"/>
      <name val="Calibri"/>
      <family val="2"/>
      <scheme val="minor"/>
    </font>
    <font>
      <b/>
      <sz val="22"/>
      <color rgb="FF0070C0"/>
      <name val="Calibri"/>
      <family val="2"/>
      <scheme val="minor"/>
    </font>
    <font>
      <b/>
      <sz val="26"/>
      <color rgb="FF800080"/>
      <name val="Calibri"/>
      <family val="2"/>
      <scheme val="minor"/>
    </font>
    <font>
      <b/>
      <sz val="22"/>
      <color indexed="12"/>
      <name val="Calibri"/>
      <family val="2"/>
      <scheme val="minor"/>
    </font>
    <font>
      <b/>
      <sz val="20"/>
      <color indexed="10"/>
      <name val="Calibri"/>
      <family val="2"/>
      <scheme val="minor"/>
    </font>
    <font>
      <sz val="16"/>
      <name val="Calibri"/>
      <family val="2"/>
      <scheme val="minor"/>
    </font>
    <font>
      <i/>
      <sz val="22"/>
      <name val="Calibri"/>
      <family val="2"/>
      <scheme val="minor"/>
    </font>
    <font>
      <b/>
      <sz val="18"/>
      <color rgb="FF0070C0"/>
      <name val="Calibri"/>
      <family val="2"/>
      <scheme val="minor"/>
    </font>
    <font>
      <b/>
      <sz val="16"/>
      <color rgb="FF0070C0"/>
      <name val="Calibri"/>
      <family val="2"/>
      <scheme val="minor"/>
    </font>
    <font>
      <b/>
      <sz val="18"/>
      <color indexed="12"/>
      <name val="Calibri"/>
      <family val="2"/>
      <scheme val="minor"/>
    </font>
    <font>
      <sz val="14"/>
      <color theme="0"/>
      <name val="Calibri"/>
      <family val="2"/>
      <scheme val="minor"/>
    </font>
    <font>
      <b/>
      <sz val="14"/>
      <color rgb="FF800080"/>
      <name val="Calibri"/>
      <family val="2"/>
      <scheme val="minor"/>
    </font>
    <font>
      <b/>
      <sz val="20"/>
      <color indexed="10"/>
      <name val="Calibri"/>
      <family val="2"/>
    </font>
    <font>
      <sz val="20"/>
      <color theme="4"/>
      <name val="Calibri"/>
      <family val="2"/>
      <scheme val="minor"/>
    </font>
    <font>
      <b/>
      <sz val="16"/>
      <color rgb="FF800080"/>
      <name val="Calibri"/>
      <family val="2"/>
      <scheme val="minor"/>
    </font>
    <font>
      <sz val="12"/>
      <color indexed="22"/>
      <name val="Calibri"/>
      <family val="2"/>
      <scheme val="minor"/>
    </font>
    <font>
      <sz val="12"/>
      <color theme="0" tint="-0.249977111117893"/>
      <name val="Calibri"/>
      <family val="2"/>
      <scheme val="minor"/>
    </font>
    <font>
      <sz val="16"/>
      <color rgb="FFFF0000"/>
      <name val="Calibri"/>
      <family val="2"/>
      <scheme val="minor"/>
    </font>
    <font>
      <b/>
      <sz val="16"/>
      <color theme="9" tint="-0.249977111117893"/>
      <name val="Calibri"/>
      <family val="2"/>
      <scheme val="minor"/>
    </font>
    <font>
      <sz val="20"/>
      <color theme="2" tint="-0.749992370372631"/>
      <name val="Calibri"/>
      <family val="2"/>
      <scheme val="minor"/>
    </font>
    <font>
      <b/>
      <u/>
      <sz val="16"/>
      <name val="Arial"/>
      <family val="2"/>
    </font>
    <font>
      <b/>
      <u/>
      <sz val="14"/>
      <color theme="10"/>
      <name val="Arial"/>
      <family val="2"/>
    </font>
    <font>
      <b/>
      <sz val="24"/>
      <color rgb="FFFFFF00"/>
      <name val="Arial"/>
      <family val="2"/>
    </font>
    <font>
      <b/>
      <sz val="24"/>
      <color rgb="FF92D050"/>
      <name val="Arial"/>
      <family val="2"/>
    </font>
    <font>
      <b/>
      <sz val="24"/>
      <color theme="0"/>
      <name val="Arial"/>
      <family val="2"/>
    </font>
    <font>
      <sz val="24"/>
      <color theme="0"/>
      <name val="Arial"/>
      <family val="2"/>
    </font>
    <font>
      <sz val="22"/>
      <color theme="1"/>
      <name val="Calibri"/>
      <family val="2"/>
      <scheme val="minor"/>
    </font>
    <font>
      <sz val="18"/>
      <color theme="0"/>
      <name val="Calibri"/>
      <family val="2"/>
      <scheme val="minor"/>
    </font>
    <font>
      <b/>
      <sz val="18"/>
      <color theme="0"/>
      <name val="Calibri"/>
      <family val="2"/>
      <scheme val="minor"/>
    </font>
    <font>
      <sz val="18"/>
      <color rgb="FF222222"/>
      <name val="Arial"/>
      <family val="2"/>
    </font>
    <font>
      <b/>
      <u/>
      <sz val="18"/>
      <color theme="10"/>
      <name val="Calibri"/>
      <family val="2"/>
      <scheme val="minor"/>
    </font>
    <font>
      <b/>
      <sz val="18"/>
      <color rgb="FFFFFF00"/>
      <name val="Calibri"/>
      <family val="2"/>
      <scheme val="minor"/>
    </font>
    <font>
      <i/>
      <sz val="18"/>
      <color theme="0"/>
      <name val="Calibri"/>
      <family val="2"/>
      <scheme val="minor"/>
    </font>
    <font>
      <sz val="16"/>
      <color theme="1"/>
      <name val="Calibri"/>
      <family val="2"/>
      <scheme val="minor"/>
    </font>
    <font>
      <sz val="16"/>
      <color theme="0"/>
      <name val="Calibri"/>
      <family val="2"/>
      <scheme val="minor"/>
    </font>
    <font>
      <i/>
      <sz val="14"/>
      <color theme="0"/>
      <name val="Calibri"/>
      <family val="2"/>
      <scheme val="minor"/>
    </font>
    <font>
      <sz val="14"/>
      <color theme="0"/>
      <name val="Arial"/>
      <family val="2"/>
    </font>
    <font>
      <sz val="14"/>
      <color theme="1"/>
      <name val="Calibri"/>
      <family val="2"/>
      <scheme val="minor"/>
    </font>
    <font>
      <i/>
      <sz val="14"/>
      <name val="Calibri"/>
      <family val="2"/>
      <scheme val="minor"/>
    </font>
    <font>
      <b/>
      <sz val="16"/>
      <color theme="0"/>
      <name val="Calibri"/>
      <family val="2"/>
      <scheme val="minor"/>
    </font>
    <font>
      <u/>
      <sz val="16"/>
      <color indexed="12"/>
      <name val="Arial"/>
      <family val="2"/>
    </font>
    <font>
      <sz val="11"/>
      <color theme="0"/>
      <name val="Calibri"/>
      <family val="2"/>
      <scheme val="minor"/>
    </font>
    <font>
      <sz val="12"/>
      <color theme="0"/>
      <name val="Calibri"/>
      <family val="2"/>
      <scheme val="minor"/>
    </font>
    <font>
      <sz val="12"/>
      <color rgb="FFFFFF00"/>
      <name val="Calibri"/>
      <family val="2"/>
      <scheme val="minor"/>
    </font>
    <font>
      <b/>
      <sz val="16"/>
      <color theme="0" tint="-4.9989318521683403E-2"/>
      <name val="Calibri"/>
      <family val="2"/>
      <scheme val="minor"/>
    </font>
    <font>
      <sz val="10"/>
      <color theme="0" tint="-4.9989318521683403E-2"/>
      <name val="Arial"/>
      <family val="2"/>
    </font>
    <font>
      <sz val="20"/>
      <color theme="0" tint="-4.9989318521683403E-2"/>
      <name val="Arial"/>
      <family val="2"/>
    </font>
    <font>
      <b/>
      <sz val="16"/>
      <color rgb="FFFFFF00"/>
      <name val="Calibri"/>
      <family val="2"/>
      <scheme val="minor"/>
    </font>
    <font>
      <sz val="14"/>
      <color rgb="FFFFFF00"/>
      <name val="Calibri"/>
      <family val="2"/>
      <scheme val="minor"/>
    </font>
    <font>
      <sz val="16"/>
      <color rgb="FFFFFF00"/>
      <name val="Calibri"/>
      <family val="2"/>
      <scheme val="minor"/>
    </font>
    <font>
      <b/>
      <sz val="16"/>
      <color rgb="FFC00000"/>
      <name val="Arial"/>
      <family val="2"/>
    </font>
    <font>
      <i/>
      <sz val="16"/>
      <color theme="0"/>
      <name val="Calibri"/>
      <family val="2"/>
      <scheme val="minor"/>
    </font>
    <font>
      <b/>
      <sz val="16"/>
      <color rgb="FF0000FF"/>
      <name val="Calibri"/>
      <family val="2"/>
      <scheme val="minor"/>
    </font>
    <font>
      <b/>
      <sz val="16"/>
      <color rgb="FF000000"/>
      <name val="Calibri"/>
      <family val="2"/>
      <scheme val="minor"/>
    </font>
    <font>
      <sz val="20"/>
      <color theme="0"/>
      <name val="Calibri"/>
      <family val="2"/>
      <scheme val="minor"/>
    </font>
    <font>
      <sz val="22"/>
      <color rgb="FFFFFF00"/>
      <name val="Verdana"/>
      <family val="2"/>
    </font>
    <font>
      <b/>
      <sz val="16"/>
      <color theme="8" tint="-0.499984740745262"/>
      <name val="Calibri"/>
      <family val="2"/>
      <scheme val="minor"/>
    </font>
    <font>
      <b/>
      <sz val="16"/>
      <color theme="6" tint="-0.249977111117893"/>
      <name val="Calibri"/>
      <family val="2"/>
      <scheme val="minor"/>
    </font>
    <font>
      <sz val="16"/>
      <color theme="9" tint="-0.249977111117893"/>
      <name val="Calibri"/>
      <family val="2"/>
      <scheme val="minor"/>
    </font>
    <font>
      <sz val="16"/>
      <color rgb="FFC00000"/>
      <name val="Calibri"/>
      <family val="2"/>
      <scheme val="minor"/>
    </font>
    <font>
      <sz val="12"/>
      <color rgb="FF0033CC"/>
      <name val="Calibri"/>
      <family val="2"/>
      <scheme val="minor"/>
    </font>
    <font>
      <sz val="24"/>
      <color theme="9" tint="-0.249977111117893"/>
      <name val="Wingdings 3"/>
      <family val="1"/>
      <charset val="2"/>
    </font>
    <font>
      <sz val="13"/>
      <color rgb="FF0033CC"/>
      <name val="Calibri"/>
      <family val="2"/>
      <scheme val="minor"/>
    </font>
    <font>
      <sz val="9"/>
      <color rgb="FF0033CC"/>
      <name val="Calibri"/>
      <family val="2"/>
      <scheme val="minor"/>
    </font>
    <font>
      <sz val="13"/>
      <name val="Calibri"/>
      <family val="2"/>
      <scheme val="minor"/>
    </font>
    <font>
      <b/>
      <sz val="14"/>
      <color indexed="8"/>
      <name val="Calibri"/>
      <family val="2"/>
    </font>
    <font>
      <b/>
      <sz val="14"/>
      <color theme="0"/>
      <name val="Calibri"/>
      <family val="2"/>
    </font>
    <font>
      <b/>
      <sz val="12"/>
      <color indexed="10"/>
      <name val="Calibri"/>
      <family val="2"/>
    </font>
    <font>
      <b/>
      <sz val="12"/>
      <color theme="4"/>
      <name val="Calibri"/>
      <family val="2"/>
    </font>
    <font>
      <b/>
      <sz val="14"/>
      <color theme="4"/>
      <name val="Calibri"/>
      <family val="2"/>
    </font>
    <font>
      <b/>
      <sz val="12"/>
      <color indexed="57"/>
      <name val="Calibri"/>
      <family val="2"/>
    </font>
    <font>
      <b/>
      <sz val="14"/>
      <color indexed="57"/>
      <name val="Calibri"/>
      <family val="2"/>
    </font>
    <font>
      <b/>
      <sz val="14"/>
      <color indexed="9"/>
      <name val="Calibri"/>
      <family val="2"/>
    </font>
    <font>
      <sz val="7"/>
      <name val="Calibri"/>
      <family val="2"/>
      <scheme val="minor"/>
    </font>
    <font>
      <sz val="14"/>
      <color indexed="9"/>
      <name val="Calibri"/>
      <family val="2"/>
    </font>
    <font>
      <b/>
      <sz val="11"/>
      <color theme="0"/>
      <name val="Calibri"/>
      <family val="2"/>
      <scheme val="minor"/>
    </font>
    <font>
      <b/>
      <sz val="18"/>
      <color indexed="9"/>
      <name val="Arial"/>
      <family val="2"/>
    </font>
    <font>
      <b/>
      <sz val="14"/>
      <color indexed="30"/>
      <name val="Calibri"/>
      <family val="2"/>
    </font>
    <font>
      <b/>
      <sz val="18"/>
      <color rgb="FFFF0000"/>
      <name val="Calibri"/>
      <family val="2"/>
    </font>
    <font>
      <b/>
      <sz val="18"/>
      <color theme="0" tint="-0.34998626667073579"/>
      <name val="Calibri"/>
      <family val="2"/>
    </font>
    <font>
      <b/>
      <sz val="12"/>
      <color theme="0"/>
      <name val="Calibri"/>
      <family val="2"/>
      <scheme val="minor"/>
    </font>
    <font>
      <b/>
      <u/>
      <sz val="20"/>
      <color theme="10"/>
      <name val="Calibri"/>
      <family val="2"/>
      <scheme val="minor"/>
    </font>
    <font>
      <b/>
      <sz val="11"/>
      <color theme="0"/>
      <name val="Calibri"/>
      <family val="2"/>
    </font>
    <font>
      <b/>
      <sz val="10"/>
      <color theme="0"/>
      <name val="Calibri"/>
      <family val="2"/>
    </font>
    <font>
      <b/>
      <sz val="11"/>
      <color rgb="FF339966"/>
      <name val="Arial"/>
      <family val="2"/>
    </font>
    <font>
      <sz val="12"/>
      <color indexed="50"/>
      <name val="Calibri"/>
      <family val="2"/>
    </font>
    <font>
      <sz val="10"/>
      <color indexed="57"/>
      <name val="Calibri"/>
      <family val="2"/>
    </font>
    <font>
      <sz val="12"/>
      <color indexed="8"/>
      <name val="Arial"/>
      <family val="2"/>
    </font>
    <font>
      <b/>
      <sz val="16"/>
      <color rgb="FF339966"/>
      <name val="Arial"/>
      <family val="2"/>
    </font>
    <font>
      <b/>
      <sz val="12"/>
      <color rgb="FFC00000"/>
      <name val="Calibri"/>
      <family val="2"/>
    </font>
    <font>
      <sz val="10"/>
      <color rgb="FFC00000"/>
      <name val="Calibri"/>
      <family val="2"/>
    </font>
    <font>
      <b/>
      <sz val="14"/>
      <color rgb="FF0070C0"/>
      <name val="Calibri"/>
      <family val="2"/>
    </font>
    <font>
      <sz val="14"/>
      <color rgb="FFFF0000"/>
      <name val="Wingdings 3"/>
      <family val="1"/>
      <charset val="2"/>
    </font>
    <font>
      <b/>
      <u/>
      <sz val="16"/>
      <color theme="10"/>
      <name val="Calibri"/>
      <family val="2"/>
      <scheme val="minor"/>
    </font>
    <font>
      <u/>
      <sz val="16"/>
      <color theme="10"/>
      <name val="Calibri"/>
      <family val="2"/>
      <scheme val="minor"/>
    </font>
    <font>
      <b/>
      <u/>
      <sz val="16"/>
      <color indexed="12"/>
      <name val="Calibri"/>
      <family val="2"/>
      <scheme val="minor"/>
    </font>
    <font>
      <sz val="16"/>
      <color rgb="FF222222"/>
      <name val="Arial"/>
      <family val="2"/>
    </font>
    <font>
      <sz val="16"/>
      <color rgb="FFC00000"/>
      <name val="Arial"/>
      <family val="2"/>
    </font>
    <font>
      <sz val="16"/>
      <color rgb="FF141414"/>
      <name val="Calibri"/>
      <family val="2"/>
      <scheme val="minor"/>
    </font>
    <font>
      <sz val="10"/>
      <color rgb="FF222222"/>
      <name val="Arial"/>
      <family val="2"/>
    </font>
    <font>
      <sz val="16"/>
      <color theme="7" tint="-0.249977111117893"/>
      <name val="Calibri"/>
      <family val="2"/>
      <scheme val="minor"/>
    </font>
    <font>
      <b/>
      <sz val="16"/>
      <color rgb="FFC00000"/>
      <name val="Wingdings 3"/>
      <family val="1"/>
      <charset val="2"/>
    </font>
    <font>
      <b/>
      <sz val="16"/>
      <color rgb="FFFF0000"/>
      <name val="Wingdings 3"/>
      <family val="1"/>
      <charset val="2"/>
    </font>
    <font>
      <sz val="18"/>
      <color theme="7" tint="-0.249977111117893"/>
      <name val="Calibri"/>
      <family val="2"/>
      <scheme val="minor"/>
    </font>
    <font>
      <sz val="14"/>
      <color rgb="FF222222"/>
      <name val="Arial"/>
      <family val="2"/>
    </font>
    <font>
      <sz val="22"/>
      <color theme="0" tint="-0.499984740745262"/>
      <name val="Arial"/>
      <family val="2"/>
    </font>
    <font>
      <b/>
      <sz val="16"/>
      <color theme="0" tint="-0.499984740745262"/>
      <name val="Arial"/>
      <family val="2"/>
    </font>
    <font>
      <b/>
      <sz val="16"/>
      <color indexed="10"/>
      <name val="Arial"/>
      <family val="2"/>
    </font>
    <font>
      <sz val="22"/>
      <color indexed="9"/>
      <name val="Wingdings"/>
      <charset val="2"/>
    </font>
    <font>
      <sz val="22"/>
      <color theme="0" tint="-0.499984740745262"/>
      <name val="Wingdings"/>
      <charset val="2"/>
    </font>
    <font>
      <sz val="18"/>
      <color theme="0" tint="-0.499984740745262"/>
      <name val="Wingdings"/>
      <charset val="2"/>
    </font>
    <font>
      <b/>
      <u/>
      <sz val="16"/>
      <color indexed="12"/>
      <name val="Arial"/>
      <family val="2"/>
    </font>
    <font>
      <sz val="16"/>
      <name val="Wingdings 2"/>
      <family val="1"/>
      <charset val="2"/>
    </font>
    <font>
      <sz val="12"/>
      <color theme="1"/>
      <name val="Arial"/>
      <family val="2"/>
    </font>
    <font>
      <b/>
      <sz val="14"/>
      <color indexed="9"/>
      <name val="Arial"/>
      <family val="2"/>
    </font>
    <font>
      <sz val="12"/>
      <color indexed="9"/>
      <name val="Arial"/>
      <family val="2"/>
    </font>
    <font>
      <sz val="14"/>
      <name val="Times New Roman"/>
      <family val="1"/>
    </font>
    <font>
      <u/>
      <sz val="11"/>
      <color theme="10"/>
      <name val="Arial"/>
      <family val="2"/>
    </font>
    <font>
      <sz val="11"/>
      <color theme="0"/>
      <name val="Arial"/>
      <family val="2"/>
    </font>
    <font>
      <u/>
      <sz val="11"/>
      <name val="Arial"/>
      <family val="2"/>
    </font>
    <font>
      <b/>
      <sz val="16"/>
      <color rgb="FF254A75"/>
      <name val="Tahoma"/>
      <family val="2"/>
    </font>
    <font>
      <sz val="14"/>
      <color rgb="FF254A75"/>
      <name val="Tahoma"/>
      <family val="2"/>
    </font>
    <font>
      <b/>
      <u/>
      <sz val="12"/>
      <color theme="4" tint="-0.249977111117893"/>
      <name val="Calibri"/>
      <family val="2"/>
      <scheme val="minor"/>
    </font>
    <font>
      <sz val="10"/>
      <color rgb="FF000000"/>
      <name val="Arial"/>
      <family val="2"/>
    </font>
    <font>
      <b/>
      <sz val="10"/>
      <color theme="8" tint="-0.249977111117893"/>
      <name val="Calibri"/>
      <family val="2"/>
      <scheme val="minor"/>
    </font>
    <font>
      <sz val="10"/>
      <color theme="5" tint="-0.249977111117893"/>
      <name val="Calibri"/>
      <family val="2"/>
      <scheme val="minor"/>
    </font>
    <font>
      <i/>
      <sz val="8"/>
      <color theme="0" tint="-0.499984740745262"/>
      <name val="Calibri"/>
      <family val="2"/>
      <scheme val="minor"/>
    </font>
    <font>
      <b/>
      <i/>
      <sz val="11"/>
      <color rgb="FFFF0000"/>
      <name val="Calibri"/>
      <family val="2"/>
      <scheme val="minor"/>
    </font>
    <font>
      <b/>
      <sz val="10"/>
      <color rgb="FF7030A0"/>
      <name val="Calibri"/>
      <family val="2"/>
      <scheme val="minor"/>
    </font>
    <font>
      <b/>
      <u/>
      <sz val="9"/>
      <color theme="10"/>
      <name val="Calibri"/>
      <family val="2"/>
      <scheme val="minor"/>
    </font>
    <font>
      <sz val="18"/>
      <color rgb="FF000000"/>
      <name val="Georgia"/>
      <family val="1"/>
    </font>
    <font>
      <b/>
      <sz val="11"/>
      <color rgb="FF7030A0"/>
      <name val="Calibri"/>
      <family val="2"/>
      <scheme val="minor"/>
    </font>
    <font>
      <sz val="11"/>
      <color rgb="FF252525"/>
      <name val="Arial"/>
      <family val="2"/>
    </font>
    <font>
      <b/>
      <sz val="14"/>
      <color theme="8" tint="-0.249977111117893"/>
      <name val="Calibri"/>
      <family val="2"/>
      <scheme val="minor"/>
    </font>
    <font>
      <b/>
      <sz val="8"/>
      <name val="Calibri"/>
      <family val="2"/>
      <scheme val="minor"/>
    </font>
    <font>
      <b/>
      <sz val="8"/>
      <color theme="4" tint="-0.249977111117893"/>
      <name val="Calibri"/>
      <family val="2"/>
      <scheme val="minor"/>
    </font>
    <font>
      <sz val="11"/>
      <color theme="8" tint="-0.249977111117893"/>
      <name val="Calibri"/>
      <family val="2"/>
      <scheme val="minor"/>
    </font>
    <font>
      <b/>
      <sz val="14"/>
      <color rgb="FF002060"/>
      <name val="Calibri"/>
      <family val="2"/>
      <scheme val="minor"/>
    </font>
    <font>
      <b/>
      <sz val="12"/>
      <color theme="9" tint="-0.499984740745262"/>
      <name val="Calibri"/>
      <family val="2"/>
      <scheme val="minor"/>
    </font>
    <font>
      <b/>
      <sz val="14"/>
      <color theme="3"/>
      <name val="Calibri"/>
      <family val="2"/>
      <scheme val="minor"/>
    </font>
    <font>
      <b/>
      <sz val="12"/>
      <color theme="5" tint="-0.249977111117893"/>
      <name val="Calibri"/>
      <family val="2"/>
      <scheme val="minor"/>
    </font>
    <font>
      <b/>
      <sz val="12"/>
      <color rgb="FF002060"/>
      <name val="Calibri"/>
      <family val="2"/>
      <scheme val="minor"/>
    </font>
    <font>
      <sz val="12"/>
      <color rgb="FFC00000"/>
      <name val="Wingdings 3"/>
      <family val="1"/>
      <charset val="2"/>
    </font>
    <font>
      <b/>
      <sz val="10"/>
      <color rgb="FF002060"/>
      <name val="Calibri"/>
      <family val="2"/>
      <scheme val="minor"/>
    </font>
    <font>
      <b/>
      <sz val="12"/>
      <color theme="4" tint="-0.249977111117893"/>
      <name val="Calibri"/>
      <family val="2"/>
      <scheme val="minor"/>
    </font>
    <font>
      <b/>
      <sz val="14"/>
      <color rgb="FFFF0000"/>
      <name val="Wingdings 3"/>
      <family val="1"/>
      <charset val="2"/>
    </font>
    <font>
      <b/>
      <sz val="14"/>
      <color theme="4" tint="-0.249977111117893"/>
      <name val="Calibri"/>
      <family val="2"/>
      <scheme val="minor"/>
    </font>
    <font>
      <b/>
      <sz val="14"/>
      <color rgb="FF7030A0"/>
      <name val="Calibri"/>
      <family val="2"/>
      <scheme val="minor"/>
    </font>
    <font>
      <b/>
      <i/>
      <sz val="12"/>
      <color theme="0" tint="-0.499984740745262"/>
      <name val="Calibri"/>
      <family val="2"/>
      <scheme val="minor"/>
    </font>
    <font>
      <b/>
      <sz val="12"/>
      <color theme="4" tint="-0.499984740745262"/>
      <name val="Calibri"/>
      <family val="2"/>
      <scheme val="minor"/>
    </font>
    <font>
      <sz val="12"/>
      <color rgb="FF002060"/>
      <name val="Calibri"/>
      <family val="2"/>
      <scheme val="minor"/>
    </font>
    <font>
      <i/>
      <sz val="9"/>
      <name val="Calibri"/>
      <family val="2"/>
      <scheme val="minor"/>
    </font>
    <font>
      <sz val="9"/>
      <color rgb="FF002060"/>
      <name val="Calibri"/>
      <family val="2"/>
      <scheme val="minor"/>
    </font>
    <font>
      <sz val="12"/>
      <color theme="7" tint="-0.249977111117893"/>
      <name val="Calibri"/>
      <family val="2"/>
      <scheme val="minor"/>
    </font>
    <font>
      <sz val="14"/>
      <color rgb="FF333333"/>
      <name val="Calibri"/>
      <family val="2"/>
      <scheme val="minor"/>
    </font>
    <font>
      <sz val="14"/>
      <color rgb="FF5FA900"/>
      <name val="Calibri"/>
      <family val="2"/>
      <scheme val="minor"/>
    </font>
    <font>
      <u/>
      <sz val="14"/>
      <color theme="10"/>
      <name val="Calibri"/>
      <family val="2"/>
      <scheme val="minor"/>
    </font>
    <font>
      <sz val="11"/>
      <color rgb="FF333333"/>
      <name val="Segoe UI"/>
      <family val="2"/>
    </font>
    <font>
      <b/>
      <sz val="11"/>
      <color rgb="FFFF0000"/>
      <name val="Segoe UI"/>
      <family val="2"/>
    </font>
    <font>
      <b/>
      <sz val="11"/>
      <color rgb="FFFF0000"/>
      <name val="Arial"/>
      <family val="2"/>
    </font>
    <font>
      <sz val="12"/>
      <color rgb="FF333333"/>
      <name val="Segoe UI"/>
      <family val="2"/>
    </font>
    <font>
      <u/>
      <sz val="12"/>
      <color theme="10"/>
      <name val="Arial"/>
      <family val="2"/>
    </font>
    <font>
      <b/>
      <sz val="12"/>
      <color rgb="FF0070C0"/>
      <name val="Arial"/>
      <family val="2"/>
    </font>
    <font>
      <b/>
      <sz val="12"/>
      <name val="Tahoma"/>
      <family val="2"/>
    </font>
    <font>
      <sz val="9"/>
      <color indexed="10"/>
      <name val="Arial"/>
      <family val="2"/>
    </font>
    <font>
      <sz val="9"/>
      <color indexed="12"/>
      <name val="Arial"/>
      <family val="2"/>
    </font>
    <font>
      <i/>
      <sz val="7"/>
      <name val="Arial"/>
      <family val="2"/>
    </font>
    <font>
      <i/>
      <sz val="12"/>
      <color indexed="9"/>
      <name val="Arial"/>
      <family val="2"/>
    </font>
    <font>
      <b/>
      <u/>
      <sz val="15.5"/>
      <color rgb="FF20759D"/>
      <name val="Arial"/>
      <family val="2"/>
    </font>
    <font>
      <b/>
      <sz val="18"/>
      <color rgb="FF008000"/>
      <name val="Calibri"/>
      <family val="2"/>
      <scheme val="minor"/>
    </font>
    <font>
      <b/>
      <i/>
      <sz val="12"/>
      <color rgb="FF0070C0"/>
      <name val="Calibri"/>
      <family val="2"/>
      <scheme val="minor"/>
    </font>
    <font>
      <sz val="9"/>
      <color theme="8" tint="-0.249977111117893"/>
      <name val="Calibri"/>
      <family val="2"/>
      <scheme val="minor"/>
    </font>
    <font>
      <sz val="9"/>
      <color rgb="FFC00000"/>
      <name val="Calibri"/>
      <family val="2"/>
      <scheme val="minor"/>
    </font>
    <font>
      <b/>
      <i/>
      <sz val="10"/>
      <color theme="4" tint="-0.499984740745262"/>
      <name val="Calibri"/>
      <family val="2"/>
      <scheme val="minor"/>
    </font>
    <font>
      <b/>
      <i/>
      <sz val="10"/>
      <color rgb="FFC00000"/>
      <name val="Calibri"/>
      <family val="2"/>
      <scheme val="minor"/>
    </font>
    <font>
      <b/>
      <i/>
      <sz val="11"/>
      <color theme="4" tint="-0.499984740745262"/>
      <name val="Calibri"/>
      <family val="2"/>
      <scheme val="minor"/>
    </font>
    <font>
      <b/>
      <i/>
      <sz val="11"/>
      <color rgb="FFC00000"/>
      <name val="Calibri"/>
      <family val="2"/>
      <scheme val="minor"/>
    </font>
    <font>
      <b/>
      <sz val="11"/>
      <color theme="8" tint="-0.249977111117893"/>
      <name val="Calibri"/>
      <family val="2"/>
      <scheme val="minor"/>
    </font>
    <font>
      <b/>
      <sz val="9"/>
      <color theme="1"/>
      <name val="Calibri"/>
      <family val="2"/>
      <scheme val="minor"/>
    </font>
    <font>
      <i/>
      <sz val="10"/>
      <color theme="5"/>
      <name val="Calibri"/>
      <family val="2"/>
      <scheme val="minor"/>
    </font>
    <font>
      <b/>
      <sz val="12"/>
      <color indexed="10"/>
      <name val="Calibri"/>
      <family val="2"/>
      <scheme val="minor"/>
    </font>
    <font>
      <b/>
      <sz val="12"/>
      <color indexed="12"/>
      <name val="Calibri"/>
      <family val="2"/>
      <scheme val="minor"/>
    </font>
    <font>
      <b/>
      <sz val="12"/>
      <color rgb="FF0000FF"/>
      <name val="Calibri"/>
      <family val="2"/>
      <scheme val="minor"/>
    </font>
    <font>
      <b/>
      <sz val="10"/>
      <color indexed="12"/>
      <name val="Calibri"/>
      <family val="2"/>
      <scheme val="minor"/>
    </font>
    <font>
      <sz val="11"/>
      <color rgb="FFFF0000"/>
      <name val="Arial"/>
      <family val="2"/>
    </font>
    <font>
      <sz val="11"/>
      <color indexed="12"/>
      <name val="Calibri"/>
      <family val="2"/>
      <scheme val="minor"/>
    </font>
    <font>
      <b/>
      <sz val="11"/>
      <color rgb="FFC00000"/>
      <name val="Arial"/>
      <family val="2"/>
    </font>
    <font>
      <sz val="8"/>
      <name val="Times New Roman"/>
      <family val="1"/>
    </font>
    <font>
      <b/>
      <sz val="14"/>
      <color rgb="FFFF0000"/>
      <name val="Calibri"/>
      <family val="2"/>
    </font>
    <font>
      <b/>
      <i/>
      <sz val="12"/>
      <color rgb="FFFF0000"/>
      <name val="Calibri"/>
      <family val="2"/>
    </font>
    <font>
      <b/>
      <sz val="16"/>
      <color rgb="FF0033CC"/>
      <name val="Calibri"/>
      <family val="2"/>
      <scheme val="minor"/>
    </font>
    <font>
      <b/>
      <sz val="14"/>
      <color theme="1" tint="0.499984740745262"/>
      <name val="Calibri"/>
      <family val="2"/>
      <scheme val="minor"/>
    </font>
    <font>
      <b/>
      <sz val="24.2"/>
      <color rgb="FFEC3468"/>
      <name val="Times New Roman"/>
      <family val="1"/>
    </font>
    <font>
      <b/>
      <sz val="14"/>
      <color rgb="FF0000FF"/>
      <name val="Calibri"/>
      <family val="2"/>
      <scheme val="minor"/>
    </font>
    <font>
      <b/>
      <sz val="9.9"/>
      <color rgb="FF434343"/>
      <name val="Arial"/>
      <family val="2"/>
    </font>
    <font>
      <sz val="9.9"/>
      <color rgb="FF434343"/>
      <name val="Arial"/>
      <family val="2"/>
    </font>
    <font>
      <b/>
      <sz val="14"/>
      <color rgb="FF0033CC"/>
      <name val="Calibri"/>
      <family val="2"/>
      <scheme val="minor"/>
    </font>
    <font>
      <b/>
      <sz val="16"/>
      <color rgb="FFFFFF00"/>
      <name val="Arial"/>
      <family val="2"/>
    </font>
    <font>
      <sz val="10"/>
      <name val="Verdana"/>
      <family val="2"/>
    </font>
    <font>
      <b/>
      <sz val="12"/>
      <name val="Verdana"/>
      <family val="2"/>
    </font>
    <font>
      <b/>
      <sz val="14"/>
      <name val="Verdana"/>
      <family val="2"/>
    </font>
    <font>
      <b/>
      <sz val="18"/>
      <color theme="0"/>
      <name val="Verdana"/>
      <family val="2"/>
    </font>
    <font>
      <sz val="16"/>
      <color indexed="10"/>
      <name val="Arial"/>
      <family val="2"/>
    </font>
    <font>
      <sz val="12"/>
      <color indexed="10"/>
      <name val="Arial"/>
      <family val="2"/>
    </font>
    <font>
      <sz val="24"/>
      <color indexed="9"/>
      <name val="Wingdings"/>
      <charset val="2"/>
    </font>
    <font>
      <sz val="16"/>
      <color indexed="12"/>
      <name val="Arial"/>
      <family val="2"/>
    </font>
    <font>
      <sz val="24"/>
      <color indexed="9"/>
      <name val="Wingdings 2"/>
      <family val="1"/>
      <charset val="2"/>
    </font>
    <font>
      <sz val="16"/>
      <color rgb="FFFF0000"/>
      <name val="Arial"/>
      <family val="2"/>
    </font>
    <font>
      <sz val="10"/>
      <color theme="0"/>
      <name val="Calibri"/>
      <family val="2"/>
      <scheme val="minor"/>
    </font>
    <font>
      <sz val="36"/>
      <color rgb="FF0000FF"/>
      <name val="Wingdings"/>
      <charset val="2"/>
    </font>
    <font>
      <sz val="36"/>
      <color rgb="FFFF0000"/>
      <name val="Wingdings 2"/>
      <family val="1"/>
      <charset val="2"/>
    </font>
    <font>
      <b/>
      <sz val="20"/>
      <name val="Arial Narrow"/>
      <family val="2"/>
    </font>
    <font>
      <b/>
      <sz val="16"/>
      <name val="Arial Narrow"/>
      <family val="2"/>
    </font>
    <font>
      <b/>
      <sz val="24"/>
      <name val="Arial Narrow"/>
      <family val="2"/>
    </font>
    <font>
      <sz val="24"/>
      <name val="Arial Narrow"/>
      <family val="2"/>
    </font>
    <font>
      <sz val="20"/>
      <name val="Arial"/>
      <family val="2"/>
    </font>
    <font>
      <sz val="20"/>
      <name val="Arial Narrow"/>
      <family val="2"/>
    </font>
    <font>
      <sz val="24"/>
      <name val="Webdings"/>
      <family val="1"/>
      <charset val="2"/>
    </font>
    <font>
      <sz val="24"/>
      <name val="Wingdings"/>
      <charset val="2"/>
    </font>
    <font>
      <sz val="24"/>
      <name val="Wingdings 2"/>
      <family val="1"/>
      <charset val="2"/>
    </font>
    <font>
      <sz val="24"/>
      <name val="Wingdings 3"/>
      <family val="1"/>
      <charset val="2"/>
    </font>
    <font>
      <sz val="24"/>
      <color rgb="FF0000FF"/>
      <name val="Wingdings"/>
      <charset val="2"/>
    </font>
    <font>
      <b/>
      <sz val="18"/>
      <name val="Arial Narrow"/>
      <family val="2"/>
    </font>
    <font>
      <sz val="26"/>
      <name val="Arial"/>
      <family val="2"/>
    </font>
    <font>
      <sz val="26"/>
      <name val="Webdings"/>
      <family val="1"/>
      <charset val="2"/>
    </font>
    <font>
      <sz val="26"/>
      <name val="Wingdings"/>
      <charset val="2"/>
    </font>
    <font>
      <sz val="26"/>
      <name val="Wingdings 2"/>
      <family val="1"/>
      <charset val="2"/>
    </font>
    <font>
      <sz val="26"/>
      <name val="Wingdings 3"/>
      <family val="1"/>
      <charset val="2"/>
    </font>
    <font>
      <b/>
      <sz val="28"/>
      <name val="Arial"/>
      <family val="2"/>
    </font>
    <font>
      <b/>
      <sz val="18"/>
      <name val="Verdana"/>
      <family val="2"/>
    </font>
    <font>
      <b/>
      <sz val="24"/>
      <color indexed="9"/>
      <name val="Wingdings 3"/>
      <family val="1"/>
      <charset val="2"/>
    </font>
    <font>
      <sz val="24"/>
      <color indexed="9"/>
      <name val="Webdings"/>
      <family val="1"/>
      <charset val="2"/>
    </font>
    <font>
      <sz val="36"/>
      <color theme="9" tint="-0.249977111117893"/>
      <name val="Wingdings 3"/>
      <family val="1"/>
      <charset val="2"/>
    </font>
    <font>
      <sz val="36"/>
      <color rgb="FF7030A0"/>
      <name val="Webdings"/>
      <family val="1"/>
      <charset val="2"/>
    </font>
    <font>
      <b/>
      <sz val="16"/>
      <name val="Calibri"/>
      <family val="2"/>
    </font>
    <font>
      <sz val="18"/>
      <name val="Calibri"/>
      <family val="2"/>
    </font>
    <font>
      <sz val="14"/>
      <name val="Calibri"/>
      <family val="2"/>
    </font>
    <font>
      <sz val="9"/>
      <name val="Calibri"/>
      <family val="2"/>
    </font>
    <font>
      <sz val="20"/>
      <name val="Calibri"/>
      <family val="2"/>
    </font>
    <font>
      <sz val="14"/>
      <color theme="3"/>
      <name val="Calibri"/>
      <family val="2"/>
    </font>
    <font>
      <sz val="14"/>
      <color rgb="FF7030A0"/>
      <name val="Calibri"/>
      <family val="2"/>
    </font>
    <font>
      <b/>
      <sz val="14"/>
      <color rgb="FF7030A0"/>
      <name val="Calibri"/>
      <family val="2"/>
    </font>
    <font>
      <sz val="14"/>
      <color theme="9" tint="-0.249977111117893"/>
      <name val="Calibri"/>
      <family val="2"/>
    </font>
    <font>
      <sz val="14"/>
      <color rgb="FFC00000"/>
      <name val="Calibri"/>
      <family val="2"/>
    </font>
    <font>
      <sz val="14"/>
      <color theme="8" tint="-0.249977111117893"/>
      <name val="Calibri"/>
      <family val="2"/>
    </font>
    <font>
      <sz val="14"/>
      <color theme="4"/>
      <name val="Calibri"/>
      <family val="2"/>
    </font>
    <font>
      <sz val="14"/>
      <color theme="5"/>
      <name val="Calibri"/>
      <family val="2"/>
    </font>
    <font>
      <sz val="14"/>
      <color theme="6"/>
      <name val="Calibri"/>
      <family val="2"/>
    </font>
    <font>
      <sz val="14"/>
      <color theme="7"/>
      <name val="Calibri"/>
      <family val="2"/>
    </font>
    <font>
      <sz val="14"/>
      <color theme="8"/>
      <name val="Calibri"/>
      <family val="2"/>
    </font>
    <font>
      <sz val="14"/>
      <color theme="9"/>
      <name val="Calibri"/>
      <family val="2"/>
    </font>
    <font>
      <sz val="14"/>
      <color theme="0" tint="-0.249977111117893"/>
      <name val="Calibri"/>
      <family val="2"/>
    </font>
    <font>
      <sz val="14"/>
      <color theme="1" tint="0.14999847407452621"/>
      <name val="Calibri"/>
      <family val="2"/>
    </font>
    <font>
      <sz val="14"/>
      <color theme="2" tint="-0.499984740745262"/>
      <name val="Calibri"/>
      <family val="2"/>
    </font>
    <font>
      <sz val="14"/>
      <color theme="3" tint="0.39997558519241921"/>
      <name val="Calibri"/>
      <family val="2"/>
    </font>
    <font>
      <sz val="14"/>
      <color theme="4" tint="0.39997558519241921"/>
      <name val="Calibri"/>
      <family val="2"/>
    </font>
    <font>
      <sz val="14"/>
      <color theme="5" tint="0.39997558519241921"/>
      <name val="Calibri"/>
      <family val="2"/>
    </font>
    <font>
      <sz val="14"/>
      <color theme="6" tint="0.39997558519241921"/>
      <name val="Calibri"/>
      <family val="2"/>
    </font>
    <font>
      <sz val="14"/>
      <color theme="7" tint="0.39997558519241921"/>
      <name val="Calibri"/>
      <family val="2"/>
    </font>
    <font>
      <sz val="14"/>
      <color theme="8" tint="0.39997558519241921"/>
      <name val="Calibri"/>
      <family val="2"/>
    </font>
    <font>
      <sz val="14"/>
      <color theme="9" tint="0.39997558519241921"/>
      <name val="Calibri"/>
      <family val="2"/>
    </font>
    <font>
      <sz val="14"/>
      <color theme="1" tint="0.499984740745262"/>
      <name val="Calibri"/>
      <family val="2"/>
    </font>
    <font>
      <sz val="14"/>
      <color theme="1" tint="0.34998626667073579"/>
      <name val="Calibri"/>
      <family val="2"/>
    </font>
    <font>
      <sz val="24"/>
      <color indexed="9"/>
      <name val="ZDingbats"/>
    </font>
    <font>
      <sz val="24"/>
      <color indexed="9"/>
      <name val="Marlett"/>
      <charset val="2"/>
    </font>
    <font>
      <sz val="36"/>
      <color theme="5"/>
      <name val="ZDingbats"/>
    </font>
    <font>
      <sz val="26"/>
      <color rgb="FF0000FF"/>
      <name val="Marlett"/>
      <charset val="2"/>
    </font>
    <font>
      <sz val="12"/>
      <name val="ZDingbats"/>
    </font>
    <font>
      <sz val="24"/>
      <color indexed="9"/>
      <name val="MT Extra"/>
      <family val="1"/>
      <charset val="2"/>
    </font>
    <font>
      <sz val="24"/>
      <color indexed="9"/>
      <name val="Symbol"/>
      <family val="1"/>
      <charset val="2"/>
    </font>
    <font>
      <sz val="26"/>
      <color rgb="FFFF0000"/>
      <name val="MT Extra"/>
      <family val="1"/>
      <charset val="2"/>
    </font>
    <font>
      <sz val="36"/>
      <color rgb="FFFF0000"/>
      <name val="MT Extra"/>
      <family val="1"/>
      <charset val="2"/>
    </font>
    <font>
      <sz val="36"/>
      <color theme="9" tint="-0.249977111117893"/>
      <name val="Symbol"/>
      <family val="1"/>
      <charset val="2"/>
    </font>
    <font>
      <b/>
      <sz val="28"/>
      <color theme="0"/>
      <name val="Calibri"/>
      <family val="2"/>
      <scheme val="minor"/>
    </font>
    <font>
      <sz val="26"/>
      <color theme="0"/>
      <name val="Calibri"/>
      <family val="2"/>
      <scheme val="minor"/>
    </font>
    <font>
      <b/>
      <sz val="26"/>
      <color theme="0"/>
      <name val="Calibri"/>
      <family val="2"/>
      <scheme val="minor"/>
    </font>
    <font>
      <sz val="36"/>
      <color rgb="FF00B050"/>
      <name val="Calibri"/>
      <family val="2"/>
      <scheme val="minor"/>
    </font>
    <font>
      <sz val="26"/>
      <color rgb="FF00B050"/>
      <name val="Calibri"/>
      <family val="2"/>
      <scheme val="minor"/>
    </font>
    <font>
      <u/>
      <sz val="10"/>
      <color indexed="12"/>
      <name val="Calibri"/>
      <family val="2"/>
      <scheme val="minor"/>
    </font>
    <font>
      <sz val="11"/>
      <name val="Segoe UI Emoji"/>
      <family val="2"/>
    </font>
    <font>
      <sz val="22"/>
      <color rgb="FF333333"/>
      <name val="Segoe UI Emoji"/>
      <family val="2"/>
    </font>
    <font>
      <sz val="10"/>
      <name val="Segoe UI Emoji"/>
      <family val="2"/>
    </font>
    <font>
      <b/>
      <sz val="10"/>
      <name val="Segoe UI Emoji"/>
      <family val="2"/>
    </font>
    <font>
      <sz val="36"/>
      <color rgb="FF333333"/>
      <name val="Calibri"/>
      <family val="2"/>
      <scheme val="minor"/>
    </font>
    <font>
      <sz val="37"/>
      <color rgb="FF333333"/>
      <name val="Calibri"/>
      <family val="2"/>
      <scheme val="minor"/>
    </font>
    <font>
      <sz val="37"/>
      <color rgb="FFFF0000"/>
      <name val="Calibri"/>
      <family val="2"/>
      <scheme val="minor"/>
    </font>
    <font>
      <u/>
      <sz val="16"/>
      <color indexed="12"/>
      <name val="Calibri"/>
      <family val="2"/>
      <scheme val="minor"/>
    </font>
    <font>
      <sz val="36"/>
      <color rgb="FFFF0000"/>
      <name val="Calibri"/>
      <family val="2"/>
      <scheme val="minor"/>
    </font>
    <font>
      <b/>
      <sz val="28"/>
      <name val="Calibri"/>
      <family val="2"/>
      <scheme val="minor"/>
    </font>
    <font>
      <sz val="12"/>
      <color rgb="FFFFFF00"/>
      <name val="Verdana"/>
      <family val="2"/>
    </font>
    <font>
      <sz val="22"/>
      <color rgb="FF00B050"/>
      <name val="Calibri"/>
      <family val="2"/>
      <scheme val="minor"/>
    </font>
    <font>
      <sz val="18"/>
      <color rgb="FF00B050"/>
      <name val="Calibri"/>
      <family val="2"/>
      <scheme val="minor"/>
    </font>
    <font>
      <u/>
      <sz val="12"/>
      <color indexed="12"/>
      <name val="Calibri"/>
      <family val="2"/>
      <scheme val="minor"/>
    </font>
    <font>
      <sz val="12"/>
      <color rgb="FF202124"/>
      <name val="Calibri"/>
      <family val="2"/>
      <scheme val="minor"/>
    </font>
    <font>
      <b/>
      <sz val="12"/>
      <color rgb="FF202124"/>
      <name val="Calibri"/>
      <family val="2"/>
      <scheme val="minor"/>
    </font>
    <font>
      <b/>
      <u/>
      <sz val="14"/>
      <color indexed="12"/>
      <name val="Calibri"/>
      <family val="2"/>
      <scheme val="minor"/>
    </font>
    <font>
      <b/>
      <u/>
      <sz val="14"/>
      <color indexed="12"/>
      <name val="Arial"/>
      <family val="2"/>
    </font>
    <font>
      <b/>
      <sz val="9"/>
      <color theme="0"/>
      <name val="Calibri"/>
      <family val="2"/>
      <scheme val="minor"/>
    </font>
    <font>
      <b/>
      <sz val="14"/>
      <color rgb="FF92D050"/>
      <name val="Arial"/>
      <family val="2"/>
    </font>
    <font>
      <i/>
      <sz val="14"/>
      <color theme="0"/>
      <name val="Verdana"/>
      <family val="2"/>
    </font>
    <font>
      <b/>
      <sz val="14"/>
      <color theme="0" tint="-4.9989318521683403E-2"/>
      <name val="Calibri"/>
      <family val="2"/>
      <scheme val="minor"/>
    </font>
    <font>
      <sz val="8"/>
      <color theme="0" tint="-4.9989318521683403E-2"/>
      <name val="Calibri"/>
      <family val="2"/>
      <scheme val="minor"/>
    </font>
    <font>
      <sz val="11"/>
      <color theme="0" tint="-4.9989318521683403E-2"/>
      <name val="Calibri"/>
      <family val="2"/>
      <scheme val="minor"/>
    </font>
  </fonts>
  <fills count="146">
    <fill>
      <patternFill patternType="none"/>
    </fill>
    <fill>
      <patternFill patternType="gray125"/>
    </fill>
    <fill>
      <patternFill patternType="solid">
        <fgColor indexed="9"/>
        <bgColor indexed="64"/>
      </patternFill>
    </fill>
    <fill>
      <patternFill patternType="solid">
        <fgColor indexed="46"/>
        <bgColor indexed="64"/>
      </patternFill>
    </fill>
    <fill>
      <patternFill patternType="solid">
        <fgColor indexed="43"/>
        <bgColor indexed="64"/>
      </patternFill>
    </fill>
    <fill>
      <patternFill patternType="solid">
        <fgColor indexed="26"/>
        <bgColor indexed="64"/>
      </patternFill>
    </fill>
    <fill>
      <patternFill patternType="solid">
        <fgColor indexed="22"/>
        <bgColor indexed="64"/>
      </patternFill>
    </fill>
    <fill>
      <patternFill patternType="solid">
        <fgColor indexed="65"/>
        <bgColor indexed="64"/>
      </patternFill>
    </fill>
    <fill>
      <patternFill patternType="solid">
        <fgColor indexed="26"/>
        <bgColor indexed="9"/>
      </patternFill>
    </fill>
    <fill>
      <patternFill patternType="solid">
        <fgColor indexed="23"/>
        <bgColor indexed="64"/>
      </patternFill>
    </fill>
    <fill>
      <patternFill patternType="solid">
        <fgColor indexed="31"/>
        <bgColor indexed="64"/>
      </patternFill>
    </fill>
    <fill>
      <patternFill patternType="solid">
        <fgColor indexed="63"/>
        <bgColor indexed="64"/>
      </patternFill>
    </fill>
    <fill>
      <patternFill patternType="solid">
        <fgColor indexed="50"/>
        <bgColor indexed="64"/>
      </patternFill>
    </fill>
    <fill>
      <patternFill patternType="solid">
        <fgColor indexed="42"/>
        <bgColor indexed="64"/>
      </patternFill>
    </fill>
    <fill>
      <patternFill patternType="solid">
        <fgColor indexed="12"/>
        <bgColor indexed="64"/>
      </patternFill>
    </fill>
    <fill>
      <patternFill patternType="solid">
        <fgColor indexed="11"/>
        <bgColor indexed="64"/>
      </patternFill>
    </fill>
    <fill>
      <patternFill patternType="solid">
        <fgColor indexed="36"/>
        <bgColor indexed="50"/>
      </patternFill>
    </fill>
    <fill>
      <patternFill patternType="lightUp">
        <fgColor indexed="9"/>
        <bgColor indexed="50"/>
      </patternFill>
    </fill>
    <fill>
      <patternFill patternType="solid">
        <fgColor theme="0"/>
        <bgColor indexed="64"/>
      </patternFill>
    </fill>
    <fill>
      <patternFill patternType="solid">
        <fgColor theme="0" tint="-0.14996795556505021"/>
        <bgColor indexed="64"/>
      </patternFill>
    </fill>
    <fill>
      <patternFill patternType="solid">
        <fgColor theme="9" tint="-0.249977111117893"/>
        <bgColor indexed="64"/>
      </patternFill>
    </fill>
    <fill>
      <patternFill patternType="solid">
        <fgColor theme="5" tint="-0.249977111117893"/>
        <bgColor indexed="64"/>
      </patternFill>
    </fill>
    <fill>
      <patternFill patternType="solid">
        <fgColor theme="0" tint="-0.14999847407452621"/>
        <bgColor indexed="64"/>
      </patternFill>
    </fill>
    <fill>
      <patternFill patternType="solid">
        <fgColor rgb="FFFFFF99"/>
        <bgColor indexed="64"/>
      </patternFill>
    </fill>
    <fill>
      <patternFill patternType="solid">
        <fgColor theme="0"/>
        <bgColor indexed="9"/>
      </patternFill>
    </fill>
    <fill>
      <patternFill patternType="solid">
        <fgColor rgb="FFFFFFCC"/>
        <bgColor indexed="9"/>
      </patternFill>
    </fill>
    <fill>
      <patternFill patternType="solid">
        <fgColor theme="7" tint="0.39997558519241921"/>
        <bgColor indexed="64"/>
      </patternFill>
    </fill>
    <fill>
      <patternFill patternType="solid">
        <fgColor theme="5" tint="0.39997558519241921"/>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FFFF00"/>
        <bgColor indexed="64"/>
      </patternFill>
    </fill>
    <fill>
      <patternFill patternType="lightUp">
        <fgColor theme="0"/>
        <bgColor theme="5" tint="0.39997558519241921"/>
      </patternFill>
    </fill>
    <fill>
      <patternFill patternType="solid">
        <fgColor rgb="FFD9E1F2"/>
        <bgColor indexed="64"/>
      </patternFill>
    </fill>
    <fill>
      <patternFill patternType="solid">
        <fgColor theme="7" tint="0.59999389629810485"/>
        <bgColor indexed="64"/>
      </patternFill>
    </fill>
    <fill>
      <patternFill patternType="solid">
        <fgColor rgb="FFF4B084"/>
        <bgColor theme="0"/>
      </patternFill>
    </fill>
    <fill>
      <patternFill patternType="solid">
        <fgColor rgb="FFF4B084"/>
        <bgColor indexed="64"/>
      </patternFill>
    </fill>
    <fill>
      <patternFill patternType="solid">
        <fgColor theme="1" tint="0.34998626667073579"/>
        <bgColor indexed="64"/>
      </patternFill>
    </fill>
    <fill>
      <patternFill patternType="solid">
        <fgColor rgb="FF92D050"/>
        <bgColor indexed="64"/>
      </patternFill>
    </fill>
    <fill>
      <patternFill patternType="solid">
        <fgColor rgb="FFCCCCFF"/>
        <bgColor indexed="64"/>
      </patternFill>
    </fill>
    <fill>
      <patternFill patternType="solid">
        <fgColor rgb="FFCC99FF"/>
        <bgColor indexed="64"/>
      </patternFill>
    </fill>
    <fill>
      <patternFill patternType="solid">
        <fgColor rgb="FF7030A0"/>
        <bgColor theme="0"/>
      </patternFill>
    </fill>
    <fill>
      <patternFill patternType="solid">
        <fgColor rgb="FF7030A0"/>
        <bgColor indexed="50"/>
      </patternFill>
    </fill>
    <fill>
      <patternFill patternType="solid">
        <fgColor theme="5"/>
        <bgColor indexed="64"/>
      </patternFill>
    </fill>
    <fill>
      <patternFill patternType="solid">
        <fgColor theme="0" tint="-0.249977111117893"/>
        <bgColor indexed="50"/>
      </patternFill>
    </fill>
    <fill>
      <patternFill patternType="solid">
        <fgColor rgb="FF7030A0"/>
        <bgColor indexed="64"/>
      </patternFill>
    </fill>
    <fill>
      <patternFill patternType="lightUp">
        <fgColor indexed="9"/>
        <bgColor rgb="FF92D050"/>
      </patternFill>
    </fill>
    <fill>
      <patternFill patternType="solid">
        <fgColor rgb="FFFFFFCC"/>
        <bgColor indexed="64"/>
      </patternFill>
    </fill>
    <fill>
      <patternFill patternType="solid">
        <fgColor theme="0" tint="-0.249977111117893"/>
        <bgColor indexed="64"/>
      </patternFill>
    </fill>
    <fill>
      <patternFill patternType="solid">
        <fgColor theme="4"/>
        <bgColor indexed="64"/>
      </patternFill>
    </fill>
    <fill>
      <patternFill patternType="solid">
        <fgColor theme="1" tint="0.499984740745262"/>
        <bgColor indexed="64"/>
      </patternFill>
    </fill>
    <fill>
      <patternFill patternType="solid">
        <fgColor theme="9" tint="0.59999389629810485"/>
        <bgColor indexed="64"/>
      </patternFill>
    </fill>
    <fill>
      <patternFill patternType="solid">
        <fgColor indexed="51"/>
        <bgColor indexed="64"/>
      </patternFill>
    </fill>
    <fill>
      <patternFill patternType="solid">
        <fgColor rgb="FFFF99CC"/>
        <bgColor indexed="64"/>
      </patternFill>
    </fill>
    <fill>
      <patternFill patternType="solid">
        <fgColor indexed="8"/>
        <bgColor indexed="64"/>
      </patternFill>
    </fill>
    <fill>
      <patternFill patternType="solid">
        <fgColor indexed="10"/>
        <bgColor indexed="64"/>
      </patternFill>
    </fill>
    <fill>
      <patternFill patternType="solid">
        <fgColor indexed="13"/>
        <bgColor indexed="64"/>
      </patternFill>
    </fill>
    <fill>
      <patternFill patternType="solid">
        <fgColor indexed="14"/>
        <bgColor indexed="64"/>
      </patternFill>
    </fill>
    <fill>
      <patternFill patternType="solid">
        <fgColor indexed="15"/>
        <bgColor indexed="64"/>
      </patternFill>
    </fill>
    <fill>
      <patternFill patternType="solid">
        <fgColor indexed="16"/>
        <bgColor indexed="64"/>
      </patternFill>
    </fill>
    <fill>
      <patternFill patternType="solid">
        <fgColor indexed="17"/>
        <bgColor indexed="64"/>
      </patternFill>
    </fill>
    <fill>
      <patternFill patternType="solid">
        <fgColor indexed="18"/>
        <bgColor indexed="64"/>
      </patternFill>
    </fill>
    <fill>
      <patternFill patternType="solid">
        <fgColor indexed="19"/>
        <bgColor indexed="64"/>
      </patternFill>
    </fill>
    <fill>
      <patternFill patternType="solid">
        <fgColor indexed="20"/>
        <bgColor indexed="64"/>
      </patternFill>
    </fill>
    <fill>
      <patternFill patternType="solid">
        <fgColor indexed="21"/>
        <bgColor indexed="64"/>
      </patternFill>
    </fill>
    <fill>
      <patternFill patternType="solid">
        <fgColor rgb="FF339966"/>
        <bgColor indexed="64"/>
      </patternFill>
    </fill>
    <fill>
      <patternFill patternType="solid">
        <fgColor indexed="24"/>
        <bgColor indexed="64"/>
      </patternFill>
    </fill>
    <fill>
      <patternFill patternType="solid">
        <fgColor indexed="25"/>
        <bgColor indexed="64"/>
      </patternFill>
    </fill>
    <fill>
      <patternFill patternType="solid">
        <fgColor indexed="27"/>
        <bgColor indexed="64"/>
      </patternFill>
    </fill>
    <fill>
      <patternFill patternType="solid">
        <fgColor indexed="28"/>
        <bgColor indexed="64"/>
      </patternFill>
    </fill>
    <fill>
      <patternFill patternType="solid">
        <fgColor indexed="29"/>
        <bgColor indexed="64"/>
      </patternFill>
    </fill>
    <fill>
      <patternFill patternType="solid">
        <fgColor indexed="30"/>
        <bgColor indexed="64"/>
      </patternFill>
    </fill>
    <fill>
      <patternFill patternType="solid">
        <fgColor rgb="FF00CCFF"/>
        <bgColor indexed="64"/>
      </patternFill>
    </fill>
    <fill>
      <patternFill patternType="solid">
        <fgColor indexed="32"/>
        <bgColor indexed="64"/>
      </patternFill>
    </fill>
    <fill>
      <patternFill patternType="solid">
        <fgColor indexed="33"/>
        <bgColor indexed="64"/>
      </patternFill>
    </fill>
    <fill>
      <patternFill patternType="solid">
        <fgColor indexed="34"/>
        <bgColor indexed="64"/>
      </patternFill>
    </fill>
    <fill>
      <patternFill patternType="solid">
        <fgColor indexed="35"/>
        <bgColor indexed="64"/>
      </patternFill>
    </fill>
    <fill>
      <patternFill patternType="solid">
        <fgColor indexed="36"/>
        <bgColor indexed="64"/>
      </patternFill>
    </fill>
    <fill>
      <patternFill patternType="solid">
        <fgColor indexed="37"/>
        <bgColor indexed="64"/>
      </patternFill>
    </fill>
    <fill>
      <patternFill patternType="solid">
        <fgColor indexed="38"/>
        <bgColor indexed="64"/>
      </patternFill>
    </fill>
    <fill>
      <patternFill patternType="solid">
        <fgColor indexed="39"/>
        <bgColor indexed="64"/>
      </patternFill>
    </fill>
    <fill>
      <patternFill patternType="solid">
        <fgColor rgb="FFFFCC00"/>
        <bgColor indexed="64"/>
      </patternFill>
    </fill>
    <fill>
      <patternFill patternType="solid">
        <fgColor indexed="40"/>
        <bgColor indexed="64"/>
      </patternFill>
    </fill>
    <fill>
      <patternFill patternType="solid">
        <fgColor indexed="41"/>
        <bgColor indexed="64"/>
      </patternFill>
    </fill>
    <fill>
      <patternFill patternType="solid">
        <fgColor indexed="44"/>
        <bgColor indexed="64"/>
      </patternFill>
    </fill>
    <fill>
      <patternFill patternType="solid">
        <fgColor indexed="45"/>
        <bgColor indexed="64"/>
      </patternFill>
    </fill>
    <fill>
      <patternFill patternType="solid">
        <fgColor indexed="47"/>
        <bgColor indexed="64"/>
      </patternFill>
    </fill>
    <fill>
      <patternFill patternType="solid">
        <fgColor indexed="48"/>
        <bgColor indexed="64"/>
      </patternFill>
    </fill>
    <fill>
      <patternFill patternType="solid">
        <fgColor indexed="49"/>
        <bgColor indexed="64"/>
      </patternFill>
    </fill>
    <fill>
      <patternFill patternType="solid">
        <fgColor indexed="52"/>
        <bgColor indexed="64"/>
      </patternFill>
    </fill>
    <fill>
      <patternFill patternType="solid">
        <fgColor indexed="53"/>
        <bgColor indexed="64"/>
      </patternFill>
    </fill>
    <fill>
      <patternFill patternType="solid">
        <fgColor indexed="54"/>
        <bgColor indexed="64"/>
      </patternFill>
    </fill>
    <fill>
      <patternFill patternType="solid">
        <fgColor indexed="55"/>
        <bgColor indexed="64"/>
      </patternFill>
    </fill>
    <fill>
      <patternFill patternType="solid">
        <fgColor indexed="56"/>
        <bgColor indexed="64"/>
      </patternFill>
    </fill>
    <fill>
      <patternFill patternType="solid">
        <fgColor indexed="57"/>
        <bgColor indexed="64"/>
      </patternFill>
    </fill>
    <fill>
      <patternFill patternType="solid">
        <fgColor indexed="58"/>
        <bgColor indexed="64"/>
      </patternFill>
    </fill>
    <fill>
      <patternFill patternType="solid">
        <fgColor indexed="59"/>
        <bgColor indexed="64"/>
      </patternFill>
    </fill>
    <fill>
      <patternFill patternType="solid">
        <fgColor indexed="60"/>
        <bgColor indexed="64"/>
      </patternFill>
    </fill>
    <fill>
      <patternFill patternType="solid">
        <fgColor indexed="61"/>
        <bgColor indexed="64"/>
      </patternFill>
    </fill>
    <fill>
      <patternFill patternType="solid">
        <fgColor indexed="62"/>
        <bgColor indexed="64"/>
      </patternFill>
    </fill>
    <fill>
      <patternFill patternType="solid">
        <fgColor rgb="FF00FF00"/>
        <bgColor indexed="64"/>
      </patternFill>
    </fill>
    <fill>
      <patternFill patternType="solid">
        <fgColor rgb="FFFFCC99"/>
        <bgColor indexed="64"/>
      </patternFill>
    </fill>
    <fill>
      <patternFill patternType="solid">
        <fgColor rgb="FFFF00FF"/>
        <bgColor indexed="64"/>
      </patternFill>
    </fill>
    <fill>
      <patternFill patternType="solid">
        <fgColor rgb="FF008000"/>
        <bgColor indexed="64"/>
      </patternFill>
    </fill>
    <fill>
      <patternFill patternType="solid">
        <fgColor rgb="FF99CC00"/>
        <bgColor indexed="64"/>
      </patternFill>
    </fill>
    <fill>
      <patternFill patternType="solid">
        <fgColor rgb="FF993300"/>
        <bgColor indexed="64"/>
      </patternFill>
    </fill>
    <fill>
      <patternFill patternType="solid">
        <fgColor rgb="FF0000FF"/>
        <bgColor indexed="64"/>
      </patternFill>
    </fill>
    <fill>
      <patternFill patternType="solid">
        <fgColor rgb="FF99CCFF"/>
        <bgColor indexed="64"/>
      </patternFill>
    </fill>
    <fill>
      <patternFill patternType="solid">
        <fgColor rgb="FF0066CC"/>
        <bgColor indexed="64"/>
      </patternFill>
    </fill>
    <fill>
      <patternFill patternType="solid">
        <fgColor theme="1" tint="0.34998626667073579"/>
        <bgColor indexed="9"/>
      </patternFill>
    </fill>
    <fill>
      <patternFill patternType="gray0625">
        <fgColor theme="9" tint="0.79998168889431442"/>
        <bgColor theme="1" tint="0.34998626667073579"/>
      </patternFill>
    </fill>
    <fill>
      <patternFill patternType="gray0625">
        <fgColor theme="9" tint="0.79998168889431442"/>
        <bgColor rgb="FFEAFFD5"/>
      </patternFill>
    </fill>
    <fill>
      <patternFill patternType="solid">
        <fgColor rgb="FFFDF1E7"/>
        <bgColor indexed="9"/>
      </patternFill>
    </fill>
    <fill>
      <patternFill patternType="solid">
        <fgColor theme="7" tint="-0.249977111117893"/>
        <bgColor indexed="64"/>
      </patternFill>
    </fill>
    <fill>
      <patternFill patternType="solid">
        <fgColor rgb="FFCC00FF"/>
        <bgColor indexed="64"/>
      </patternFill>
    </fill>
    <fill>
      <patternFill patternType="solid">
        <fgColor rgb="FFFFC000"/>
        <bgColor indexed="64"/>
      </patternFill>
    </fill>
    <fill>
      <patternFill patternType="gray0625">
        <bgColor theme="0"/>
      </patternFill>
    </fill>
    <fill>
      <patternFill patternType="solid">
        <fgColor rgb="FF800080"/>
        <bgColor indexed="64"/>
      </patternFill>
    </fill>
    <fill>
      <patternFill patternType="solid">
        <fgColor rgb="FF5B9BD5"/>
        <bgColor indexed="64"/>
      </patternFill>
    </fill>
    <fill>
      <patternFill patternType="solid">
        <fgColor rgb="FF66CCFF"/>
        <bgColor indexed="64"/>
      </patternFill>
    </fill>
    <fill>
      <patternFill patternType="solid">
        <fgColor theme="9" tint="0.39997558519241921"/>
        <bgColor indexed="64"/>
      </patternFill>
    </fill>
    <fill>
      <patternFill patternType="solid">
        <fgColor rgb="FFF2F2F2"/>
        <bgColor indexed="64"/>
      </patternFill>
    </fill>
    <fill>
      <patternFill patternType="solid">
        <fgColor rgb="FF4472C4"/>
        <bgColor indexed="64"/>
      </patternFill>
    </fill>
    <fill>
      <patternFill patternType="solid">
        <fgColor rgb="FFA9D08E"/>
        <bgColor indexed="64"/>
      </patternFill>
    </fill>
    <fill>
      <patternFill patternType="solid">
        <fgColor theme="7" tint="0.79998168889431442"/>
        <bgColor indexed="64"/>
      </patternFill>
    </fill>
    <fill>
      <patternFill patternType="solid">
        <fgColor rgb="FFED7D31"/>
        <bgColor indexed="64"/>
      </patternFill>
    </fill>
    <fill>
      <patternFill patternType="solid">
        <fgColor rgb="FFFF6600"/>
        <bgColor indexed="64"/>
      </patternFill>
    </fill>
    <fill>
      <patternFill patternType="solid">
        <fgColor rgb="FFCCFFCC"/>
        <bgColor indexed="64"/>
      </patternFill>
    </fill>
    <fill>
      <patternFill patternType="solid">
        <fgColor theme="4" tint="0.59999389629810485"/>
        <bgColor indexed="64"/>
      </patternFill>
    </fill>
    <fill>
      <patternFill patternType="solid">
        <fgColor theme="1"/>
        <bgColor indexed="64"/>
      </patternFill>
    </fill>
    <fill>
      <patternFill patternType="solid">
        <fgColor theme="0" tint="-0.34998626667073579"/>
        <bgColor indexed="34"/>
      </patternFill>
    </fill>
    <fill>
      <patternFill patternType="solid">
        <fgColor theme="0" tint="-0.249977111117893"/>
        <bgColor indexed="34"/>
      </patternFill>
    </fill>
    <fill>
      <patternFill patternType="solid">
        <fgColor theme="0"/>
        <bgColor indexed="34"/>
      </patternFill>
    </fill>
    <fill>
      <patternFill patternType="gray0625"/>
    </fill>
    <fill>
      <patternFill patternType="solid">
        <fgColor theme="8" tint="0.79998168889431442"/>
        <bgColor indexed="64"/>
      </patternFill>
    </fill>
    <fill>
      <patternFill patternType="solid">
        <fgColor rgb="FFFFFF66"/>
        <bgColor indexed="64"/>
      </patternFill>
    </fill>
    <fill>
      <patternFill patternType="solid">
        <fgColor rgb="FFFF0000"/>
        <bgColor indexed="64"/>
      </patternFill>
    </fill>
    <fill>
      <patternFill patternType="solid">
        <fgColor theme="0" tint="-0.14999847407452621"/>
        <bgColor theme="0"/>
      </patternFill>
    </fill>
    <fill>
      <patternFill patternType="solid">
        <fgColor theme="0" tint="-0.14993743705557422"/>
        <bgColor indexed="64"/>
      </patternFill>
    </fill>
    <fill>
      <patternFill patternType="solid">
        <fgColor theme="0" tint="-0.34998626667073579"/>
        <bgColor indexed="64"/>
      </patternFill>
    </fill>
    <fill>
      <patternFill patternType="solid">
        <fgColor theme="2" tint="-0.749992370372631"/>
        <bgColor indexed="64"/>
      </patternFill>
    </fill>
    <fill>
      <patternFill patternType="solid">
        <fgColor theme="1" tint="0.14999847407452621"/>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theme="8" tint="-0.249977111117893"/>
        <bgColor indexed="64"/>
      </patternFill>
    </fill>
    <fill>
      <patternFill patternType="solid">
        <fgColor rgb="FF00B050"/>
        <bgColor indexed="64"/>
      </patternFill>
    </fill>
  </fills>
  <borders count="314">
    <border>
      <left/>
      <right/>
      <top/>
      <bottom/>
      <diagonal/>
    </border>
    <border>
      <left/>
      <right style="medium">
        <color indexed="64"/>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37"/>
      </left>
      <right/>
      <top style="thin">
        <color indexed="37"/>
      </top>
      <bottom style="thin">
        <color indexed="37"/>
      </bottom>
      <diagonal/>
    </border>
    <border>
      <left/>
      <right/>
      <top style="thin">
        <color indexed="37"/>
      </top>
      <bottom style="thin">
        <color indexed="37"/>
      </bottom>
      <diagonal/>
    </border>
    <border>
      <left/>
      <right style="thin">
        <color indexed="37"/>
      </right>
      <top style="thin">
        <color indexed="37"/>
      </top>
      <bottom style="thin">
        <color indexed="37"/>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37"/>
      </right>
      <top style="hair">
        <color indexed="64"/>
      </top>
      <bottom style="hair">
        <color indexed="64"/>
      </bottom>
      <diagonal/>
    </border>
    <border>
      <left style="hair">
        <color indexed="64"/>
      </left>
      <right/>
      <top/>
      <bottom style="hair">
        <color indexed="64"/>
      </bottom>
      <diagonal/>
    </border>
    <border>
      <left style="thin">
        <color indexed="64"/>
      </left>
      <right/>
      <top/>
      <bottom/>
      <diagonal/>
    </border>
    <border>
      <left style="thin">
        <color indexed="64"/>
      </left>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hair">
        <color indexed="37"/>
      </left>
      <right style="hair">
        <color indexed="37"/>
      </right>
      <top/>
      <bottom/>
      <diagonal/>
    </border>
    <border>
      <left/>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style="hair">
        <color indexed="64"/>
      </top>
      <bottom style="hair">
        <color indexed="64"/>
      </bottom>
      <diagonal/>
    </border>
    <border>
      <left/>
      <right/>
      <top style="hair">
        <color indexed="64"/>
      </top>
      <bottom style="medium">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right style="hair">
        <color indexed="64"/>
      </right>
      <top/>
      <bottom style="hair">
        <color indexed="64"/>
      </bottom>
      <diagonal/>
    </border>
    <border>
      <left/>
      <right style="thin">
        <color indexed="37"/>
      </right>
      <top/>
      <bottom style="hair">
        <color indexed="64"/>
      </bottom>
      <diagonal/>
    </border>
    <border>
      <left/>
      <right style="thin">
        <color indexed="37"/>
      </right>
      <top style="hair">
        <color indexed="64"/>
      </top>
      <bottom style="medium">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style="hair">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style="hair">
        <color indexed="64"/>
      </bottom>
      <diagonal/>
    </border>
    <border>
      <left/>
      <right style="thin">
        <color indexed="64"/>
      </right>
      <top style="thin">
        <color indexed="64"/>
      </top>
      <bottom/>
      <diagonal/>
    </border>
    <border>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medium">
        <color indexed="64"/>
      </left>
      <right/>
      <top style="dashed">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style="medium">
        <color indexed="64"/>
      </left>
      <right/>
      <top style="dashDot">
        <color indexed="64"/>
      </top>
      <bottom style="dashDot">
        <color indexed="64"/>
      </bottom>
      <diagonal/>
    </border>
    <border>
      <left/>
      <right/>
      <top style="dashDot">
        <color indexed="64"/>
      </top>
      <bottom style="dashDot">
        <color indexed="64"/>
      </bottom>
      <diagonal/>
    </border>
    <border>
      <left/>
      <right style="medium">
        <color indexed="64"/>
      </right>
      <top style="dashDot">
        <color indexed="64"/>
      </top>
      <bottom style="dashDot">
        <color indexed="64"/>
      </bottom>
      <diagonal/>
    </border>
    <border>
      <left style="medium">
        <color indexed="64"/>
      </left>
      <right/>
      <top/>
      <bottom style="thin">
        <color indexed="64"/>
      </bottom>
      <diagonal/>
    </border>
    <border>
      <left style="hair">
        <color indexed="12"/>
      </left>
      <right style="hair">
        <color indexed="12"/>
      </right>
      <top style="hair">
        <color indexed="12"/>
      </top>
      <bottom style="hair">
        <color indexed="12"/>
      </bottom>
      <diagonal/>
    </border>
    <border>
      <left/>
      <right/>
      <top/>
      <bottom style="hair">
        <color indexed="12"/>
      </bottom>
      <diagonal/>
    </border>
    <border>
      <left/>
      <right/>
      <top style="hair">
        <color indexed="12"/>
      </top>
      <bottom/>
      <diagonal/>
    </border>
    <border>
      <left style="hair">
        <color indexed="12"/>
      </left>
      <right style="hair">
        <color indexed="12"/>
      </right>
      <top/>
      <bottom/>
      <diagonal/>
    </border>
    <border>
      <left/>
      <right style="hair">
        <color indexed="12"/>
      </right>
      <top/>
      <bottom/>
      <diagonal/>
    </border>
    <border>
      <left style="hair">
        <color indexed="64"/>
      </left>
      <right style="hair">
        <color indexed="64"/>
      </right>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thin">
        <color indexed="64"/>
      </top>
      <bottom/>
      <diagonal/>
    </border>
    <border>
      <left/>
      <right style="medium">
        <color indexed="64"/>
      </right>
      <top style="hair">
        <color indexed="64"/>
      </top>
      <bottom/>
      <diagonal/>
    </border>
    <border>
      <left style="medium">
        <color indexed="64"/>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style="hair">
        <color indexed="64"/>
      </right>
      <top style="hair">
        <color indexed="64"/>
      </top>
      <bottom/>
      <diagonal/>
    </border>
    <border>
      <left/>
      <right style="hair">
        <color indexed="64"/>
      </right>
      <top style="hair">
        <color indexed="64"/>
      </top>
      <bottom/>
      <diagonal/>
    </border>
    <border>
      <left style="thin">
        <color indexed="64"/>
      </left>
      <right/>
      <top style="hair">
        <color indexed="64"/>
      </top>
      <bottom/>
      <diagonal/>
    </border>
    <border>
      <left/>
      <right style="medium">
        <color indexed="64"/>
      </right>
      <top/>
      <bottom style="hair">
        <color indexed="64"/>
      </bottom>
      <diagonal/>
    </border>
    <border>
      <left style="medium">
        <color indexed="64"/>
      </left>
      <right/>
      <top style="hair">
        <color indexed="64"/>
      </top>
      <bottom/>
      <diagonal/>
    </border>
    <border>
      <left/>
      <right style="thick">
        <color indexed="9"/>
      </right>
      <top/>
      <bottom style="medium">
        <color indexed="64"/>
      </bottom>
      <diagonal/>
    </border>
    <border>
      <left style="medium">
        <color indexed="64"/>
      </left>
      <right/>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bottom/>
      <diagonal/>
    </border>
    <border>
      <left style="hair">
        <color indexed="64"/>
      </left>
      <right style="medium">
        <color indexed="64"/>
      </right>
      <top style="hair">
        <color indexed="64"/>
      </top>
      <bottom style="hair">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medium">
        <color indexed="64"/>
      </bottom>
      <diagonal/>
    </border>
    <border>
      <left/>
      <right style="hair">
        <color indexed="64"/>
      </right>
      <top/>
      <bottom style="medium">
        <color indexed="64"/>
      </bottom>
      <diagonal/>
    </border>
    <border>
      <left/>
      <right/>
      <top style="dashed">
        <color indexed="64"/>
      </top>
      <bottom/>
      <diagonal/>
    </border>
    <border>
      <left/>
      <right style="medium">
        <color indexed="64"/>
      </right>
      <top style="dashed">
        <color indexed="64"/>
      </top>
      <bottom/>
      <diagonal/>
    </border>
    <border>
      <left style="medium">
        <color indexed="64"/>
      </left>
      <right/>
      <top/>
      <bottom style="dashDot">
        <color indexed="64"/>
      </bottom>
      <diagonal/>
    </border>
    <border>
      <left/>
      <right/>
      <top/>
      <bottom style="dashDot">
        <color indexed="64"/>
      </bottom>
      <diagonal/>
    </border>
    <border>
      <left/>
      <right style="medium">
        <color indexed="64"/>
      </right>
      <top/>
      <bottom style="dashDot">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medium">
        <color indexed="64"/>
      </right>
      <top/>
      <bottom/>
      <diagonal/>
    </border>
    <border>
      <left style="medium">
        <color indexed="64"/>
      </left>
      <right/>
      <top style="hair">
        <color indexed="10"/>
      </top>
      <bottom/>
      <diagonal/>
    </border>
    <border>
      <left/>
      <right/>
      <top style="hair">
        <color indexed="10"/>
      </top>
      <bottom/>
      <diagonal/>
    </border>
    <border>
      <left/>
      <right style="medium">
        <color indexed="64"/>
      </right>
      <top style="hair">
        <color indexed="10"/>
      </top>
      <bottom/>
      <diagonal/>
    </border>
    <border>
      <left style="medium">
        <color indexed="64"/>
      </left>
      <right style="hair">
        <color indexed="64"/>
      </right>
      <top/>
      <bottom/>
      <diagonal/>
    </border>
    <border>
      <left style="medium">
        <color indexed="64"/>
      </left>
      <right/>
      <top/>
      <bottom style="hair">
        <color indexed="10"/>
      </bottom>
      <diagonal/>
    </border>
    <border>
      <left/>
      <right/>
      <top/>
      <bottom style="hair">
        <color indexed="10"/>
      </bottom>
      <diagonal/>
    </border>
    <border>
      <left/>
      <right style="medium">
        <color indexed="64"/>
      </right>
      <top/>
      <bottom style="hair">
        <color indexed="10"/>
      </bottom>
      <diagonal/>
    </border>
    <border>
      <left style="medium">
        <color indexed="64"/>
      </left>
      <right/>
      <top style="hair">
        <color indexed="12"/>
      </top>
      <bottom/>
      <diagonal/>
    </border>
    <border>
      <left/>
      <right style="medium">
        <color indexed="64"/>
      </right>
      <top style="hair">
        <color indexed="12"/>
      </top>
      <bottom/>
      <diagonal/>
    </border>
    <border>
      <left style="medium">
        <color indexed="64"/>
      </left>
      <right/>
      <top/>
      <bottom style="hair">
        <color indexed="12"/>
      </bottom>
      <diagonal/>
    </border>
    <border>
      <left/>
      <right style="medium">
        <color indexed="64"/>
      </right>
      <top/>
      <bottom style="hair">
        <color indexed="12"/>
      </bottom>
      <diagonal/>
    </border>
    <border>
      <left/>
      <right/>
      <top style="mediumDashed">
        <color indexed="64"/>
      </top>
      <bottom/>
      <diagonal/>
    </border>
    <border>
      <left/>
      <right style="medium">
        <color indexed="64"/>
      </right>
      <top style="mediumDashed">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mediumDashed">
        <color indexed="64"/>
      </bottom>
      <diagonal/>
    </border>
    <border>
      <left/>
      <right/>
      <top style="thin">
        <color indexed="64"/>
      </top>
      <bottom style="mediumDashed">
        <color indexed="64"/>
      </bottom>
      <diagonal/>
    </border>
    <border>
      <left style="medium">
        <color indexed="64"/>
      </left>
      <right/>
      <top style="mediumDashed">
        <color indexed="64"/>
      </top>
      <bottom/>
      <diagonal/>
    </border>
    <border>
      <left style="hair">
        <color indexed="64"/>
      </left>
      <right style="hair">
        <color indexed="64"/>
      </right>
      <top/>
      <bottom style="thin">
        <color indexed="64"/>
      </bottom>
      <diagonal/>
    </border>
    <border>
      <left style="hair">
        <color indexed="64"/>
      </left>
      <right/>
      <top/>
      <bottom/>
      <diagonal/>
    </border>
    <border>
      <left/>
      <right style="hair">
        <color indexed="64"/>
      </right>
      <top style="thin">
        <color indexed="64"/>
      </top>
      <bottom/>
      <diagonal/>
    </border>
    <border>
      <left style="hair">
        <color indexed="64"/>
      </left>
      <right/>
      <top style="thin">
        <color indexed="64"/>
      </top>
      <bottom/>
      <diagonal/>
    </border>
    <border>
      <left style="thin">
        <color indexed="37"/>
      </left>
      <right/>
      <top/>
      <bottom style="thin">
        <color indexed="64"/>
      </bottom>
      <diagonal/>
    </border>
    <border>
      <left style="medium">
        <color indexed="64"/>
      </left>
      <right/>
      <top style="thin">
        <color indexed="37"/>
      </top>
      <bottom style="hair">
        <color indexed="64"/>
      </bottom>
      <diagonal/>
    </border>
    <border>
      <left/>
      <right/>
      <top style="thin">
        <color indexed="37"/>
      </top>
      <bottom style="hair">
        <color indexed="64"/>
      </bottom>
      <diagonal/>
    </border>
    <border>
      <left style="medium">
        <color indexed="64"/>
      </left>
      <right/>
      <top style="thin">
        <color indexed="37"/>
      </top>
      <bottom style="medium">
        <color indexed="64"/>
      </bottom>
      <diagonal/>
    </border>
    <border>
      <left/>
      <right/>
      <top style="thin">
        <color indexed="37"/>
      </top>
      <bottom style="medium">
        <color indexed="64"/>
      </bottom>
      <diagonal/>
    </border>
    <border>
      <left/>
      <right style="thin">
        <color indexed="37"/>
      </right>
      <top/>
      <bottom/>
      <diagonal/>
    </border>
    <border>
      <left style="thin">
        <color indexed="37"/>
      </left>
      <right/>
      <top/>
      <bottom/>
      <diagonal/>
    </border>
    <border>
      <left style="hair">
        <color indexed="37"/>
      </left>
      <right/>
      <top/>
      <bottom style="thin">
        <color indexed="37"/>
      </bottom>
      <diagonal/>
    </border>
    <border>
      <left/>
      <right style="thin">
        <color indexed="37"/>
      </right>
      <top/>
      <bottom style="thin">
        <color indexed="37"/>
      </bottom>
      <diagonal/>
    </border>
    <border>
      <left style="thin">
        <color indexed="37"/>
      </left>
      <right/>
      <top style="thin">
        <color indexed="37"/>
      </top>
      <bottom/>
      <diagonal/>
    </border>
    <border>
      <left/>
      <right/>
      <top style="thin">
        <color indexed="37"/>
      </top>
      <bottom/>
      <diagonal/>
    </border>
    <border>
      <left style="thin">
        <color indexed="37"/>
      </left>
      <right/>
      <top/>
      <bottom style="thin">
        <color indexed="37"/>
      </bottom>
      <diagonal/>
    </border>
    <border>
      <left/>
      <right/>
      <top/>
      <bottom style="thin">
        <color indexed="37"/>
      </bottom>
      <diagonal/>
    </border>
    <border>
      <left/>
      <right style="hair">
        <color indexed="37"/>
      </right>
      <top style="thin">
        <color indexed="37"/>
      </top>
      <bottom/>
      <diagonal/>
    </border>
    <border>
      <left/>
      <right style="hair">
        <color indexed="37"/>
      </right>
      <top/>
      <bottom/>
      <diagonal/>
    </border>
    <border>
      <left/>
      <right style="hair">
        <color indexed="37"/>
      </right>
      <top/>
      <bottom style="thin">
        <color indexed="37"/>
      </bottom>
      <diagonal/>
    </border>
    <border>
      <left style="hair">
        <color indexed="37"/>
      </left>
      <right/>
      <top style="hair">
        <color indexed="37"/>
      </top>
      <bottom/>
      <diagonal/>
    </border>
    <border>
      <left/>
      <right/>
      <top style="hair">
        <color indexed="37"/>
      </top>
      <bottom/>
      <diagonal/>
    </border>
    <border>
      <left/>
      <right style="hair">
        <color indexed="37"/>
      </right>
      <top style="hair">
        <color indexed="37"/>
      </top>
      <bottom/>
      <diagonal/>
    </border>
    <border>
      <left style="hair">
        <color indexed="37"/>
      </left>
      <right/>
      <top style="thin">
        <color indexed="37"/>
      </top>
      <bottom/>
      <diagonal/>
    </border>
    <border>
      <left/>
      <right style="thin">
        <color indexed="37"/>
      </right>
      <top style="thin">
        <color indexed="37"/>
      </top>
      <bottom/>
      <diagonal/>
    </border>
    <border>
      <left style="hair">
        <color indexed="37"/>
      </left>
      <right/>
      <top/>
      <bottom/>
      <diagonal/>
    </border>
    <border>
      <left style="hair">
        <color indexed="37"/>
      </left>
      <right style="hair">
        <color indexed="37"/>
      </right>
      <top style="hair">
        <color indexed="64"/>
      </top>
      <bottom style="hair">
        <color indexed="37"/>
      </bottom>
      <diagonal/>
    </border>
    <border>
      <left style="hair">
        <color rgb="FFFF0000"/>
      </left>
      <right style="hair">
        <color rgb="FFFF0000"/>
      </right>
      <top style="hair">
        <color rgb="FFFF0000"/>
      </top>
      <bottom style="hair">
        <color rgb="FFFF0000"/>
      </bottom>
      <diagonal/>
    </border>
    <border>
      <left style="hair">
        <color rgb="FFFF0000"/>
      </left>
      <right style="medium">
        <color indexed="64"/>
      </right>
      <top style="hair">
        <color rgb="FFFF0000"/>
      </top>
      <bottom style="hair">
        <color rgb="FFFF0000"/>
      </bottom>
      <diagonal/>
    </border>
    <border>
      <left/>
      <right/>
      <top/>
      <bottom style="hair">
        <color rgb="FF0000FF"/>
      </bottom>
      <diagonal/>
    </border>
    <border>
      <left style="hair">
        <color rgb="FF0000FF"/>
      </left>
      <right style="hair">
        <color rgb="FF0000FF"/>
      </right>
      <top style="hair">
        <color rgb="FF0000FF"/>
      </top>
      <bottom style="hair">
        <color rgb="FF0000FF"/>
      </bottom>
      <diagonal/>
    </border>
    <border>
      <left style="medium">
        <color rgb="FF0070C0"/>
      </left>
      <right/>
      <top style="medium">
        <color rgb="FF0070C0"/>
      </top>
      <bottom/>
      <diagonal/>
    </border>
    <border>
      <left/>
      <right/>
      <top style="medium">
        <color rgb="FF0070C0"/>
      </top>
      <bottom/>
      <diagonal/>
    </border>
    <border>
      <left style="medium">
        <color rgb="FF0070C0"/>
      </left>
      <right/>
      <top/>
      <bottom style="medium">
        <color rgb="FF0070C0"/>
      </bottom>
      <diagonal/>
    </border>
    <border>
      <left/>
      <right/>
      <top/>
      <bottom style="medium">
        <color rgb="FF0070C0"/>
      </bottom>
      <diagonal/>
    </border>
    <border>
      <left style="thin">
        <color rgb="FF800000"/>
      </left>
      <right/>
      <top style="thin">
        <color indexed="16"/>
      </top>
      <bottom style="hair">
        <color indexed="64"/>
      </bottom>
      <diagonal/>
    </border>
    <border>
      <left style="medium">
        <color indexed="8"/>
      </left>
      <right style="medium">
        <color indexed="8"/>
      </right>
      <top style="medium">
        <color indexed="8"/>
      </top>
      <bottom/>
      <diagonal/>
    </border>
    <border>
      <left/>
      <right style="medium">
        <color indexed="8"/>
      </right>
      <top/>
      <bottom/>
      <diagonal/>
    </border>
    <border>
      <left style="medium">
        <color rgb="FF800000"/>
      </left>
      <right/>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thin">
        <color indexed="8"/>
      </left>
      <right/>
      <top/>
      <bottom/>
      <diagonal/>
    </border>
    <border>
      <left/>
      <right style="thin">
        <color indexed="8"/>
      </right>
      <top/>
      <bottom/>
      <diagonal/>
    </border>
    <border>
      <left/>
      <right/>
      <top style="hair">
        <color theme="9"/>
      </top>
      <bottom style="hair">
        <color theme="9"/>
      </bottom>
      <diagonal/>
    </border>
    <border>
      <left/>
      <right/>
      <top style="thin">
        <color theme="9" tint="0.39991454817346722"/>
      </top>
      <bottom style="thin">
        <color theme="9" tint="0.39991454817346722"/>
      </bottom>
      <diagonal/>
    </border>
    <border>
      <left/>
      <right style="medium">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indexed="64"/>
      </bottom>
      <diagonal/>
    </border>
    <border>
      <left/>
      <right style="thin">
        <color indexed="64"/>
      </right>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theme="9" tint="-0.24994659260841701"/>
      </right>
      <top style="medium">
        <color theme="9" tint="-0.24994659260841701"/>
      </top>
      <bottom/>
      <diagonal/>
    </border>
    <border>
      <left/>
      <right style="medium">
        <color theme="9" tint="-0.24994659260841701"/>
      </right>
      <top/>
      <bottom style="medium">
        <color theme="9" tint="-0.2499465926084170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right/>
      <top/>
      <bottom style="medium">
        <color auto="1"/>
      </bottom>
      <diagonal/>
    </border>
    <border>
      <left/>
      <right style="medium">
        <color auto="1"/>
      </right>
      <top/>
      <bottom style="medium">
        <color auto="1"/>
      </bottom>
      <diagonal/>
    </border>
    <border>
      <left/>
      <right style="medium">
        <color rgb="FF0066CC"/>
      </right>
      <top style="medium">
        <color rgb="FF0066CC"/>
      </top>
      <bottom/>
      <diagonal/>
    </border>
    <border>
      <left/>
      <right style="medium">
        <color rgb="FF0066CC"/>
      </right>
      <top/>
      <bottom style="medium">
        <color rgb="FF0066CC"/>
      </bottom>
      <diagonal/>
    </border>
    <border>
      <left style="medium">
        <color auto="1"/>
      </left>
      <right/>
      <top/>
      <bottom style="thin">
        <color auto="1"/>
      </bottom>
      <diagonal/>
    </border>
    <border>
      <left/>
      <right style="medium">
        <color auto="1"/>
      </right>
      <top/>
      <bottom style="thin">
        <color indexed="64"/>
      </bottom>
      <diagonal/>
    </border>
    <border>
      <left style="medium">
        <color rgb="FF0070C0"/>
      </left>
      <right style="medium">
        <color rgb="FF0070C0"/>
      </right>
      <top/>
      <bottom/>
      <diagonal/>
    </border>
    <border>
      <left style="medium">
        <color rgb="FF0070C0"/>
      </left>
      <right/>
      <top/>
      <bottom/>
      <diagonal/>
    </border>
    <border>
      <left style="medium">
        <color rgb="FF0070C0"/>
      </left>
      <right style="medium">
        <color rgb="FF0070C0"/>
      </right>
      <top/>
      <bottom style="medium">
        <color rgb="FF0070C0"/>
      </bottom>
      <diagonal/>
    </border>
    <border>
      <left style="medium">
        <color rgb="FFC00000"/>
      </left>
      <right style="medium">
        <color rgb="FFC00000"/>
      </right>
      <top style="medium">
        <color rgb="FFC00000"/>
      </top>
      <bottom/>
      <diagonal/>
    </border>
    <border>
      <left style="medium">
        <color rgb="FFC00000"/>
      </left>
      <right style="medium">
        <color rgb="FFC00000"/>
      </right>
      <top/>
      <bottom style="medium">
        <color rgb="FFC00000"/>
      </bottom>
      <diagonal/>
    </border>
    <border>
      <left style="medium">
        <color rgb="FFC00000"/>
      </left>
      <right/>
      <top style="medium">
        <color rgb="FFC00000"/>
      </top>
      <bottom/>
      <diagonal/>
    </border>
    <border>
      <left style="medium">
        <color rgb="FF7030A0"/>
      </left>
      <right style="medium">
        <color rgb="FF7030A0"/>
      </right>
      <top style="medium">
        <color rgb="FF7030A0"/>
      </top>
      <bottom style="medium">
        <color rgb="FF7030A0"/>
      </bottom>
      <diagonal/>
    </border>
    <border>
      <left/>
      <right/>
      <top/>
      <bottom style="medium">
        <color rgb="FF7030A0"/>
      </bottom>
      <diagonal/>
    </border>
    <border>
      <left style="medium">
        <color rgb="FFC00000"/>
      </left>
      <right/>
      <top/>
      <bottom/>
      <diagonal/>
    </border>
    <border>
      <left style="medium">
        <color indexed="64"/>
      </left>
      <right/>
      <top style="medium">
        <color rgb="FF7030A0"/>
      </top>
      <bottom/>
      <diagonal/>
    </border>
    <border>
      <left/>
      <right/>
      <top style="medium">
        <color rgb="FF7030A0"/>
      </top>
      <bottom/>
      <diagonal/>
    </border>
    <border>
      <left/>
      <right style="medium">
        <color indexed="64"/>
      </right>
      <top style="medium">
        <color rgb="FF7030A0"/>
      </top>
      <bottom/>
      <diagonal/>
    </border>
    <border>
      <left style="medium">
        <color indexed="64"/>
      </left>
      <right style="thin">
        <color rgb="FF7030A0"/>
      </right>
      <top/>
      <bottom/>
      <diagonal/>
    </border>
    <border>
      <left style="thin">
        <color rgb="FF7030A0"/>
      </left>
      <right style="medium">
        <color indexed="64"/>
      </right>
      <top/>
      <bottom/>
      <diagonal/>
    </border>
    <border>
      <left style="medium">
        <color indexed="64"/>
      </left>
      <right style="thin">
        <color rgb="FF7030A0"/>
      </right>
      <top/>
      <bottom style="thin">
        <color auto="1"/>
      </bottom>
      <diagonal/>
    </border>
    <border>
      <left style="thin">
        <color rgb="FF7030A0"/>
      </left>
      <right style="medium">
        <color indexed="64"/>
      </right>
      <top/>
      <bottom style="thin">
        <color indexed="64"/>
      </bottom>
      <diagonal/>
    </border>
    <border>
      <left style="medium">
        <color indexed="64"/>
      </left>
      <right style="medium">
        <color indexed="64"/>
      </right>
      <top/>
      <bottom/>
      <diagonal/>
    </border>
    <border>
      <left style="thin">
        <color auto="1"/>
      </left>
      <right style="medium">
        <color rgb="FF0070C0"/>
      </right>
      <top/>
      <bottom/>
      <diagonal/>
    </border>
    <border>
      <left style="thin">
        <color auto="1"/>
      </left>
      <right/>
      <top style="hair">
        <color auto="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bottom style="medium">
        <color auto="1"/>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right style="medium">
        <color theme="0" tint="-0.14993743705557422"/>
      </right>
      <top/>
      <bottom/>
      <diagonal/>
    </border>
    <border>
      <left style="medium">
        <color theme="0" tint="-0.14996795556505021"/>
      </left>
      <right/>
      <top style="medium">
        <color theme="0" tint="-0.14996795556505021"/>
      </top>
      <bottom/>
      <diagonal/>
    </border>
    <border>
      <left/>
      <right/>
      <top style="medium">
        <color theme="0" tint="-0.14996795556505021"/>
      </top>
      <bottom/>
      <diagonal/>
    </border>
    <border>
      <left/>
      <right style="medium">
        <color theme="0" tint="-0.14993743705557422"/>
      </right>
      <top style="medium">
        <color theme="0" tint="-0.14996795556505021"/>
      </top>
      <bottom/>
      <diagonal/>
    </border>
    <border>
      <left style="medium">
        <color theme="0" tint="-0.14996795556505021"/>
      </left>
      <right/>
      <top/>
      <bottom style="medium">
        <color theme="0" tint="-0.14996795556505021"/>
      </bottom>
      <diagonal/>
    </border>
    <border>
      <left/>
      <right/>
      <top/>
      <bottom style="medium">
        <color theme="0" tint="-0.14996795556505021"/>
      </bottom>
      <diagonal/>
    </border>
    <border>
      <left/>
      <right style="medium">
        <color theme="0" tint="-0.14993743705557422"/>
      </right>
      <top/>
      <bottom style="medium">
        <color theme="0" tint="-0.14996795556505021"/>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right style="medium">
        <color theme="0" tint="-0.14996795556505021"/>
      </right>
      <top style="medium">
        <color theme="0" tint="-0.14996795556505021"/>
      </top>
      <bottom/>
      <diagonal/>
    </border>
    <border>
      <left style="medium">
        <color theme="0" tint="-0.14996795556505021"/>
      </left>
      <right/>
      <top/>
      <bottom/>
      <diagonal/>
    </border>
    <border>
      <left/>
      <right style="medium">
        <color theme="0" tint="-0.14996795556505021"/>
      </right>
      <top/>
      <bottom/>
      <diagonal/>
    </border>
    <border>
      <left/>
      <right style="medium">
        <color theme="0" tint="-0.14996795556505021"/>
      </right>
      <top/>
      <bottom style="medium">
        <color theme="0" tint="-0.14996795556505021"/>
      </bottom>
      <diagonal/>
    </border>
    <border>
      <left style="medium">
        <color auto="1"/>
      </left>
      <right/>
      <top/>
      <bottom style="hair">
        <color auto="1"/>
      </bottom>
      <diagonal/>
    </border>
    <border>
      <left/>
      <right/>
      <top/>
      <bottom style="hair">
        <color auto="1"/>
      </bottom>
      <diagonal/>
    </border>
    <border>
      <left/>
      <right style="medium">
        <color indexed="64"/>
      </right>
      <top/>
      <bottom style="hair">
        <color auto="1"/>
      </bottom>
      <diagonal/>
    </border>
    <border>
      <left/>
      <right style="hair">
        <color auto="1"/>
      </right>
      <top/>
      <bottom style="hair">
        <color auto="1"/>
      </bottom>
      <diagonal/>
    </border>
    <border>
      <left/>
      <right style="hair">
        <color auto="1"/>
      </right>
      <top/>
      <bottom/>
      <diagonal/>
    </border>
    <border>
      <left/>
      <right style="hair">
        <color auto="1"/>
      </right>
      <top/>
      <bottom style="thin">
        <color indexed="64"/>
      </bottom>
      <diagonal/>
    </border>
    <border>
      <left/>
      <right/>
      <top style="thin">
        <color auto="1"/>
      </top>
      <bottom style="medium">
        <color auto="1"/>
      </bottom>
      <diagonal/>
    </border>
    <border>
      <left/>
      <right style="thin">
        <color auto="1"/>
      </right>
      <top style="thin">
        <color indexed="64"/>
      </top>
      <bottom style="medium">
        <color indexed="64"/>
      </bottom>
      <diagonal/>
    </border>
    <border>
      <left style="hair">
        <color indexed="64"/>
      </left>
      <right style="medium">
        <color auto="1"/>
      </right>
      <top/>
      <bottom style="medium">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auto="1"/>
      </left>
      <right style="thin">
        <color auto="1"/>
      </right>
      <top/>
      <bottom/>
      <diagonal/>
    </border>
    <border>
      <left style="medium">
        <color auto="1"/>
      </left>
      <right/>
      <top style="dashDotDot">
        <color auto="1"/>
      </top>
      <bottom/>
      <diagonal/>
    </border>
    <border>
      <left/>
      <right/>
      <top style="dashDotDot">
        <color auto="1"/>
      </top>
      <bottom/>
      <diagonal/>
    </border>
    <border>
      <left style="medium">
        <color auto="1"/>
      </left>
      <right style="hair">
        <color auto="1"/>
      </right>
      <top style="dashDotDot">
        <color auto="1"/>
      </top>
      <bottom/>
      <diagonal/>
    </border>
    <border>
      <left style="hair">
        <color auto="1"/>
      </left>
      <right style="hair">
        <color auto="1"/>
      </right>
      <top style="dashDotDot">
        <color auto="1"/>
      </top>
      <bottom/>
      <diagonal/>
    </border>
    <border>
      <left style="hair">
        <color auto="1"/>
      </left>
      <right style="medium">
        <color auto="1"/>
      </right>
      <top style="dashDotDot">
        <color auto="1"/>
      </top>
      <bottom/>
      <diagonal/>
    </border>
    <border>
      <left style="medium">
        <color auto="1"/>
      </left>
      <right style="hair">
        <color auto="1"/>
      </right>
      <top/>
      <bottom style="dashDotDot">
        <color auto="1"/>
      </bottom>
      <diagonal/>
    </border>
    <border>
      <left style="hair">
        <color auto="1"/>
      </left>
      <right style="hair">
        <color auto="1"/>
      </right>
      <top/>
      <bottom style="dashDotDot">
        <color auto="1"/>
      </bottom>
      <diagonal/>
    </border>
    <border>
      <left style="hair">
        <color auto="1"/>
      </left>
      <right style="medium">
        <color auto="1"/>
      </right>
      <top/>
      <bottom style="dashDotDot">
        <color auto="1"/>
      </bottom>
      <diagonal/>
    </border>
    <border>
      <left style="medium">
        <color auto="1"/>
      </left>
      <right/>
      <top/>
      <bottom style="dashDotDot">
        <color auto="1"/>
      </bottom>
      <diagonal/>
    </border>
    <border>
      <left/>
      <right/>
      <top/>
      <bottom style="dashDotDot">
        <color auto="1"/>
      </bottom>
      <diagonal/>
    </border>
    <border>
      <left/>
      <right style="medium">
        <color indexed="64"/>
      </right>
      <top style="dashDotDot">
        <color auto="1"/>
      </top>
      <bottom/>
      <diagonal/>
    </border>
    <border>
      <left style="medium">
        <color indexed="64"/>
      </left>
      <right/>
      <top style="hair">
        <color indexed="64"/>
      </top>
      <bottom style="medium">
        <color indexed="64"/>
      </bottom>
      <diagonal/>
    </border>
    <border>
      <left style="thin">
        <color auto="1"/>
      </left>
      <right/>
      <top/>
      <bottom style="hair">
        <color indexed="64"/>
      </bottom>
      <diagonal/>
    </border>
    <border>
      <left/>
      <right/>
      <top style="thin">
        <color theme="0" tint="-0.499984740745262"/>
      </top>
      <bottom style="thin">
        <color theme="0" tint="-0.499984740745262"/>
      </bottom>
      <diagonal/>
    </border>
    <border>
      <left style="medium">
        <color indexed="64"/>
      </left>
      <right/>
      <top style="thin">
        <color indexed="64"/>
      </top>
      <bottom/>
      <diagonal/>
    </border>
    <border>
      <left/>
      <right style="medium">
        <color indexed="64"/>
      </right>
      <top style="thin">
        <color indexed="64"/>
      </top>
      <bottom/>
      <diagonal/>
    </border>
    <border>
      <left/>
      <right/>
      <top/>
      <bottom style="thick">
        <color indexed="64"/>
      </bottom>
      <diagonal/>
    </border>
    <border>
      <left/>
      <right/>
      <top style="thick">
        <color auto="1"/>
      </top>
      <bottom/>
      <diagonal/>
    </border>
    <border>
      <left style="medium">
        <color indexed="64"/>
      </left>
      <right/>
      <top/>
      <bottom style="mediumDashed">
        <color indexed="64"/>
      </bottom>
      <diagonal/>
    </border>
    <border>
      <left/>
      <right/>
      <top/>
      <bottom style="mediumDashed">
        <color indexed="64"/>
      </bottom>
      <diagonal/>
    </border>
    <border>
      <left/>
      <right style="medium">
        <color indexed="64"/>
      </right>
      <top/>
      <bottom style="mediumDashed">
        <color indexed="64"/>
      </bottom>
      <diagonal/>
    </border>
    <border>
      <left/>
      <right/>
      <top style="hair">
        <color auto="1"/>
      </top>
      <bottom/>
      <diagonal/>
    </border>
    <border>
      <left style="medium">
        <color auto="1"/>
      </left>
      <right style="thin">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medium">
        <color indexed="64"/>
      </left>
      <right/>
      <top style="mediumDashed">
        <color indexed="64"/>
      </top>
      <bottom style="hair">
        <color indexed="64"/>
      </bottom>
      <diagonal/>
    </border>
    <border>
      <left/>
      <right/>
      <top style="mediumDashed">
        <color indexed="64"/>
      </top>
      <bottom style="hair">
        <color indexed="64"/>
      </bottom>
      <diagonal/>
    </border>
    <border>
      <left/>
      <right style="medium">
        <color indexed="64"/>
      </right>
      <top style="mediumDashed">
        <color indexed="64"/>
      </top>
      <bottom style="hair">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auto="1"/>
      </left>
      <right/>
      <top style="thin">
        <color indexed="64"/>
      </top>
      <bottom style="thin">
        <color auto="1"/>
      </bottom>
      <diagonal/>
    </border>
    <border>
      <left/>
      <right/>
      <top style="thin">
        <color indexed="64"/>
      </top>
      <bottom style="thin">
        <color indexed="64"/>
      </bottom>
      <diagonal/>
    </border>
    <border>
      <left/>
      <right style="medium">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rgb="FF0070C0"/>
      </right>
      <top style="medium">
        <color rgb="FF0070C0"/>
      </top>
      <bottom/>
      <diagonal/>
    </border>
    <border>
      <left/>
      <right style="medium">
        <color rgb="FF0070C0"/>
      </right>
      <top/>
      <bottom style="medium">
        <color rgb="FF0070C0"/>
      </bottom>
      <diagonal/>
    </border>
    <border>
      <left style="thin">
        <color auto="1"/>
      </left>
      <right/>
      <top style="dashDot">
        <color auto="1"/>
      </top>
      <bottom/>
      <diagonal/>
    </border>
    <border>
      <left/>
      <right/>
      <top style="dashDot">
        <color auto="1"/>
      </top>
      <bottom/>
      <diagonal/>
    </border>
    <border>
      <left/>
      <right style="thin">
        <color auto="1"/>
      </right>
      <top style="dashDot">
        <color auto="1"/>
      </top>
      <bottom/>
      <diagonal/>
    </border>
    <border>
      <left style="medium">
        <color indexed="64"/>
      </left>
      <right/>
      <top style="dashDot">
        <color indexed="64"/>
      </top>
      <bottom/>
      <diagonal/>
    </border>
    <border>
      <left/>
      <right style="medium">
        <color indexed="64"/>
      </right>
      <top style="dashDot">
        <color indexed="64"/>
      </top>
      <bottom/>
      <diagonal/>
    </border>
    <border>
      <left style="hair">
        <color indexed="60"/>
      </left>
      <right style="hair">
        <color indexed="64"/>
      </right>
      <top style="hair">
        <color indexed="64"/>
      </top>
      <bottom style="hair">
        <color indexed="64"/>
      </bottom>
      <diagonal/>
    </border>
    <border>
      <left style="thin">
        <color indexed="10"/>
      </left>
      <right style="thin">
        <color indexed="10"/>
      </right>
      <top style="thin">
        <color indexed="10"/>
      </top>
      <bottom style="thin">
        <color indexed="10"/>
      </bottom>
      <diagonal/>
    </border>
    <border>
      <left/>
      <right/>
      <top style="thin">
        <color indexed="10"/>
      </top>
      <bottom/>
      <diagonal/>
    </border>
    <border>
      <left style="medium">
        <color indexed="64"/>
      </left>
      <right style="hair">
        <color indexed="64"/>
      </right>
      <top/>
      <bottom style="medium">
        <color auto="1"/>
      </bottom>
      <diagonal/>
    </border>
    <border>
      <left style="thin">
        <color indexed="64"/>
      </left>
      <right/>
      <top style="thin">
        <color indexed="64"/>
      </top>
      <bottom/>
      <diagonal/>
    </border>
    <border>
      <left/>
      <right style="thin">
        <color auto="1"/>
      </right>
      <top style="thin">
        <color indexed="64"/>
      </top>
      <bottom/>
      <diagonal/>
    </border>
    <border>
      <left style="hair">
        <color auto="1"/>
      </left>
      <right style="hair">
        <color auto="1"/>
      </right>
      <top/>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bottom/>
      <diagonal/>
    </border>
    <border>
      <left style="thin">
        <color auto="1"/>
      </left>
      <right style="thin">
        <color auto="1"/>
      </right>
      <top style="thin">
        <color auto="1"/>
      </top>
      <bottom style="thin">
        <color auto="1"/>
      </bottom>
      <diagonal/>
    </border>
    <border>
      <left style="mediumDashed">
        <color indexed="64"/>
      </left>
      <right/>
      <top style="mediumDashed">
        <color indexed="64"/>
      </top>
      <bottom/>
      <diagonal/>
    </border>
    <border>
      <left/>
      <right style="mediumDashed">
        <color indexed="64"/>
      </right>
      <top style="mediumDashed">
        <color indexed="64"/>
      </top>
      <bottom/>
      <diagonal/>
    </border>
    <border>
      <left style="mediumDashed">
        <color indexed="64"/>
      </left>
      <right/>
      <top/>
      <bottom style="mediumDashed">
        <color indexed="64"/>
      </bottom>
      <diagonal/>
    </border>
    <border>
      <left/>
      <right style="mediumDashed">
        <color indexed="64"/>
      </right>
      <top/>
      <bottom style="mediumDashed">
        <color indexed="64"/>
      </bottom>
      <diagonal/>
    </border>
    <border>
      <left/>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s>
  <cellStyleXfs count="49">
    <xf numFmtId="0" fontId="0" fillId="0" borderId="0"/>
    <xf numFmtId="0" fontId="110" fillId="0" borderId="0" applyNumberFormat="0" applyFill="0" applyBorder="0" applyAlignment="0" applyProtection="0"/>
    <xf numFmtId="0" fontId="111"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112" fillId="0" borderId="0" applyNumberFormat="0" applyFill="0" applyBorder="0" applyAlignment="0" applyProtection="0"/>
    <xf numFmtId="0" fontId="7" fillId="0" borderId="0" applyNumberFormat="0" applyFill="0" applyBorder="0" applyAlignment="0" applyProtection="0"/>
    <xf numFmtId="164" fontId="108" fillId="0" borderId="0" applyFont="0" applyFill="0" applyBorder="0" applyAlignment="0" applyProtection="0"/>
    <xf numFmtId="0" fontId="108" fillId="0" borderId="0"/>
    <xf numFmtId="0" fontId="3" fillId="0" borderId="0"/>
    <xf numFmtId="0" fontId="3" fillId="0" borderId="0"/>
    <xf numFmtId="0" fontId="108" fillId="0" borderId="0"/>
    <xf numFmtId="0" fontId="108" fillId="0" borderId="0"/>
    <xf numFmtId="0" fontId="108" fillId="0" borderId="0"/>
    <xf numFmtId="0" fontId="5" fillId="0" borderId="0"/>
    <xf numFmtId="0" fontId="3" fillId="0" borderId="0"/>
    <xf numFmtId="0" fontId="12" fillId="0" borderId="0"/>
    <xf numFmtId="0" fontId="3" fillId="0" borderId="0"/>
    <xf numFmtId="0" fontId="12" fillId="0" borderId="0"/>
    <xf numFmtId="0" fontId="3" fillId="0" borderId="0"/>
    <xf numFmtId="0" fontId="107" fillId="0" borderId="0"/>
    <xf numFmtId="0" fontId="3" fillId="0" borderId="0"/>
    <xf numFmtId="0" fontId="3" fillId="0" borderId="0"/>
    <xf numFmtId="0" fontId="250" fillId="0" borderId="0"/>
    <xf numFmtId="0" fontId="7" fillId="0" borderId="0" applyNumberFormat="0" applyFill="0" applyBorder="0" applyAlignment="0" applyProtection="0">
      <alignment vertical="top"/>
      <protection locked="0"/>
    </xf>
    <xf numFmtId="0" fontId="3" fillId="0" borderId="0"/>
    <xf numFmtId="0" fontId="110" fillId="0" borderId="0" applyNumberFormat="0" applyFill="0" applyBorder="0" applyAlignment="0" applyProtection="0"/>
    <xf numFmtId="0" fontId="2" fillId="0" borderId="0"/>
    <xf numFmtId="0" fontId="3" fillId="0" borderId="0"/>
    <xf numFmtId="0" fontId="346" fillId="0" borderId="0"/>
    <xf numFmtId="0" fontId="3" fillId="0" borderId="0"/>
    <xf numFmtId="0" fontId="3" fillId="0" borderId="0"/>
    <xf numFmtId="0" fontId="7" fillId="0" borderId="0" applyNumberFormat="0" applyFill="0" applyBorder="0" applyAlignment="0" applyProtection="0">
      <alignment vertical="top"/>
      <protection locked="0"/>
    </xf>
    <xf numFmtId="0" fontId="110" fillId="0" borderId="0" applyNumberFormat="0" applyFill="0" applyBorder="0" applyAlignment="0" applyProtection="0"/>
    <xf numFmtId="0" fontId="108" fillId="0" borderId="0"/>
    <xf numFmtId="0" fontId="3" fillId="0" borderId="0"/>
    <xf numFmtId="0" fontId="3" fillId="0" borderId="0"/>
    <xf numFmtId="0" fontId="112" fillId="0" borderId="0" applyNumberFormat="0" applyFill="0" applyBorder="0" applyAlignment="0" applyProtection="0"/>
    <xf numFmtId="0" fontId="7" fillId="0" borderId="0" applyNumberFormat="0" applyFill="0" applyBorder="0" applyAlignment="0" applyProtection="0">
      <alignment vertical="top"/>
      <protection locked="0"/>
    </xf>
    <xf numFmtId="0" fontId="108" fillId="0" borderId="0"/>
    <xf numFmtId="0" fontId="3" fillId="0" borderId="0"/>
    <xf numFmtId="0" fontId="7" fillId="0" borderId="0" applyNumberFormat="0" applyFill="0" applyBorder="0" applyAlignment="0" applyProtection="0">
      <alignment vertical="top"/>
      <protection locked="0"/>
    </xf>
    <xf numFmtId="0" fontId="7" fillId="0" borderId="0" applyNumberFormat="0" applyFill="0" applyBorder="0" applyAlignment="0" applyProtection="0"/>
    <xf numFmtId="0" fontId="112" fillId="0" borderId="0" applyNumberFormat="0" applyFill="0" applyBorder="0" applyAlignment="0" applyProtection="0"/>
    <xf numFmtId="0" fontId="110" fillId="0" borderId="0" applyNumberFormat="0" applyFill="0" applyBorder="0" applyAlignment="0" applyProtection="0"/>
    <xf numFmtId="0" fontId="5" fillId="0" borderId="0"/>
    <xf numFmtId="0" fontId="12" fillId="0" borderId="0"/>
    <xf numFmtId="0" fontId="346" fillId="0" borderId="0"/>
    <xf numFmtId="0" fontId="346" fillId="0" borderId="0"/>
    <xf numFmtId="0" fontId="7" fillId="0" borderId="0" applyNumberFormat="0" applyFill="0" applyBorder="0" applyAlignment="0" applyProtection="0"/>
  </cellStyleXfs>
  <cellXfs count="3872">
    <xf numFmtId="0" fontId="0" fillId="0" borderId="0" xfId="0"/>
    <xf numFmtId="0" fontId="0" fillId="0" borderId="0" xfId="0" applyBorder="1"/>
    <xf numFmtId="0" fontId="0" fillId="18" borderId="0" xfId="0" applyFill="1" applyBorder="1"/>
    <xf numFmtId="0" fontId="114" fillId="18" borderId="0" xfId="8" applyFont="1" applyFill="1" applyBorder="1" applyAlignment="1" applyProtection="1">
      <alignment vertical="center"/>
      <protection hidden="1"/>
    </xf>
    <xf numFmtId="0" fontId="0" fillId="18" borderId="0" xfId="0" applyFill="1"/>
    <xf numFmtId="0" fontId="0" fillId="0" borderId="0" xfId="0"/>
    <xf numFmtId="0" fontId="3" fillId="0" borderId="0" xfId="8" applyFont="1" applyFill="1" applyAlignment="1">
      <alignment vertical="center"/>
    </xf>
    <xf numFmtId="0" fontId="10" fillId="18" borderId="0" xfId="17" applyNumberFormat="1" applyFont="1" applyFill="1" applyBorder="1" applyAlignment="1">
      <alignment vertical="center"/>
    </xf>
    <xf numFmtId="0" fontId="10" fillId="18" borderId="1" xfId="17" applyNumberFormat="1" applyFont="1" applyFill="1" applyBorder="1" applyAlignment="1">
      <alignment vertical="center"/>
    </xf>
    <xf numFmtId="0" fontId="108" fillId="0" borderId="0" xfId="10"/>
    <xf numFmtId="0" fontId="3" fillId="0" borderId="0" xfId="8" applyProtection="1">
      <protection hidden="1"/>
    </xf>
    <xf numFmtId="0" fontId="3" fillId="18" borderId="0" xfId="8" applyFill="1" applyProtection="1">
      <protection hidden="1"/>
    </xf>
    <xf numFmtId="0" fontId="108" fillId="18" borderId="0" xfId="10" applyFill="1"/>
    <xf numFmtId="0" fontId="14" fillId="18" borderId="0" xfId="8" applyFont="1" applyFill="1" applyAlignment="1" applyProtection="1">
      <alignment horizontal="left"/>
      <protection hidden="1"/>
    </xf>
    <xf numFmtId="0" fontId="12" fillId="0" borderId="0" xfId="17" applyAlignment="1">
      <alignment vertical="center"/>
    </xf>
    <xf numFmtId="0" fontId="24" fillId="3" borderId="5" xfId="13" applyFont="1" applyFill="1" applyBorder="1" applyAlignment="1">
      <alignment horizontal="left" vertical="center"/>
    </xf>
    <xf numFmtId="0" fontId="19" fillId="3" borderId="6" xfId="13" applyFont="1" applyFill="1" applyBorder="1" applyAlignment="1">
      <alignment horizontal="left" vertical="center"/>
    </xf>
    <xf numFmtId="0" fontId="25" fillId="3" borderId="6" xfId="13" applyFont="1" applyFill="1" applyBorder="1" applyAlignment="1">
      <alignment horizontal="left" vertical="center"/>
    </xf>
    <xf numFmtId="0" fontId="26" fillId="3" borderId="6" xfId="13" applyFont="1" applyFill="1" applyBorder="1" applyAlignment="1">
      <alignment horizontal="centerContinuous" vertical="center"/>
    </xf>
    <xf numFmtId="0" fontId="25" fillId="3" borderId="6" xfId="13" applyFont="1" applyFill="1" applyBorder="1" applyAlignment="1">
      <alignment horizontal="centerContinuous" vertical="center"/>
    </xf>
    <xf numFmtId="0" fontId="27" fillId="3" borderId="7" xfId="13" applyFont="1" applyFill="1" applyBorder="1" applyAlignment="1">
      <alignment horizontal="right" vertical="center"/>
    </xf>
    <xf numFmtId="0" fontId="9" fillId="0" borderId="0" xfId="13" applyFont="1" applyAlignment="1" applyProtection="1"/>
    <xf numFmtId="0" fontId="3" fillId="0" borderId="0" xfId="13" applyFont="1"/>
    <xf numFmtId="0" fontId="9" fillId="0" borderId="0" xfId="13" applyFont="1" applyProtection="1"/>
    <xf numFmtId="0" fontId="5" fillId="0" borderId="0" xfId="13"/>
    <xf numFmtId="172" fontId="14" fillId="18" borderId="8" xfId="13" applyNumberFormat="1" applyFont="1" applyFill="1" applyBorder="1" applyAlignment="1" applyProtection="1">
      <alignment horizontal="right" vertical="center"/>
      <protection locked="0"/>
    </xf>
    <xf numFmtId="1" fontId="3" fillId="18" borderId="9" xfId="13" applyNumberFormat="1" applyFont="1" applyFill="1" applyBorder="1" applyAlignment="1" applyProtection="1">
      <alignment horizontal="left" vertical="center"/>
      <protection locked="0"/>
    </xf>
    <xf numFmtId="172" fontId="14" fillId="18" borderId="10" xfId="13" applyNumberFormat="1" applyFont="1" applyFill="1" applyBorder="1" applyAlignment="1" applyProtection="1">
      <alignment horizontal="right" vertical="center"/>
      <protection locked="0"/>
    </xf>
    <xf numFmtId="1" fontId="3" fillId="18" borderId="11" xfId="13" applyNumberFormat="1" applyFont="1" applyFill="1" applyBorder="1" applyAlignment="1" applyProtection="1">
      <alignment horizontal="left" vertical="center"/>
      <protection locked="0"/>
    </xf>
    <xf numFmtId="173" fontId="14" fillId="18" borderId="8" xfId="0" applyNumberFormat="1" applyFont="1" applyFill="1" applyBorder="1" applyAlignment="1" applyProtection="1">
      <alignment horizontal="center" vertical="center"/>
    </xf>
    <xf numFmtId="172" fontId="14" fillId="18" borderId="12" xfId="13" applyNumberFormat="1" applyFont="1" applyFill="1" applyBorder="1" applyAlignment="1" applyProtection="1">
      <alignment horizontal="right" vertical="center"/>
      <protection locked="0"/>
    </xf>
    <xf numFmtId="0" fontId="4" fillId="18" borderId="0" xfId="0" applyFont="1" applyFill="1" applyBorder="1" applyAlignment="1">
      <alignment horizontal="right" vertical="center"/>
    </xf>
    <xf numFmtId="178" fontId="117" fillId="2" borderId="17" xfId="17" applyNumberFormat="1" applyFont="1" applyFill="1" applyBorder="1" applyAlignment="1">
      <alignment horizontal="center" vertical="center" wrapText="1"/>
    </xf>
    <xf numFmtId="168" fontId="117" fillId="2" borderId="17" xfId="17" applyNumberFormat="1" applyFont="1" applyFill="1" applyBorder="1" applyAlignment="1">
      <alignment horizontal="center" vertical="center"/>
    </xf>
    <xf numFmtId="0" fontId="0" fillId="18" borderId="0" xfId="0" applyFill="1" applyBorder="1" applyAlignment="1">
      <alignment vertical="center"/>
    </xf>
    <xf numFmtId="0" fontId="108" fillId="18" borderId="0" xfId="10" applyFill="1" applyBorder="1"/>
    <xf numFmtId="0" fontId="0" fillId="0" borderId="17" xfId="0" applyBorder="1"/>
    <xf numFmtId="0" fontId="0" fillId="18" borderId="17" xfId="0" applyFill="1" applyBorder="1"/>
    <xf numFmtId="0" fontId="121" fillId="5" borderId="19" xfId="17" applyNumberFormat="1" applyFont="1" applyFill="1" applyBorder="1" applyAlignment="1">
      <alignment horizontal="center" vertical="center"/>
    </xf>
    <xf numFmtId="2" fontId="122" fillId="18" borderId="19" xfId="17" applyNumberFormat="1" applyFont="1" applyFill="1" applyBorder="1" applyAlignment="1">
      <alignment horizontal="center" vertical="center"/>
    </xf>
    <xf numFmtId="168" fontId="122" fillId="18" borderId="19" xfId="17" applyNumberFormat="1" applyFont="1" applyFill="1" applyBorder="1" applyAlignment="1">
      <alignment horizontal="center" vertical="center"/>
    </xf>
    <xf numFmtId="169" fontId="122" fillId="18" borderId="19" xfId="15" applyNumberFormat="1" applyFont="1" applyFill="1" applyBorder="1" applyAlignment="1" applyProtection="1">
      <alignment horizontal="center" vertical="center"/>
      <protection locked="0"/>
    </xf>
    <xf numFmtId="0" fontId="16" fillId="24" borderId="20" xfId="13" applyFont="1" applyFill="1" applyBorder="1" applyAlignment="1" applyProtection="1">
      <alignment horizontal="left" vertical="center"/>
      <protection locked="0"/>
    </xf>
    <xf numFmtId="0" fontId="16" fillId="24" borderId="8" xfId="13" applyFont="1" applyFill="1" applyBorder="1" applyAlignment="1" applyProtection="1">
      <alignment horizontal="left" vertical="center"/>
      <protection locked="0"/>
    </xf>
    <xf numFmtId="0" fontId="16" fillId="24" borderId="9" xfId="13" applyFont="1" applyFill="1" applyBorder="1" applyAlignment="1" applyProtection="1">
      <alignment horizontal="left" vertical="center"/>
      <protection locked="0"/>
    </xf>
    <xf numFmtId="1" fontId="123" fillId="24" borderId="12" xfId="13" applyNumberFormat="1" applyFont="1" applyFill="1" applyBorder="1" applyAlignment="1" applyProtection="1">
      <alignment horizontal="center" vertical="center"/>
      <protection locked="0"/>
    </xf>
    <xf numFmtId="1" fontId="123" fillId="24" borderId="10" xfId="13" applyNumberFormat="1" applyFont="1" applyFill="1" applyBorder="1" applyAlignment="1" applyProtection="1">
      <alignment horizontal="center" vertical="center"/>
      <protection locked="0"/>
    </xf>
    <xf numFmtId="0" fontId="16" fillId="24" borderId="20" xfId="13" applyNumberFormat="1" applyFont="1" applyFill="1" applyBorder="1" applyAlignment="1" applyProtection="1">
      <alignment horizontal="center" vertical="center"/>
      <protection locked="0"/>
    </xf>
    <xf numFmtId="0" fontId="16" fillId="24" borderId="8" xfId="13" applyNumberFormat="1" applyFont="1" applyFill="1" applyBorder="1" applyAlignment="1" applyProtection="1">
      <alignment horizontal="center" vertical="center"/>
      <protection locked="0"/>
    </xf>
    <xf numFmtId="167" fontId="16" fillId="8" borderId="0" xfId="13" applyNumberFormat="1" applyFont="1" applyFill="1" applyBorder="1" applyAlignment="1" applyProtection="1">
      <alignment horizontal="right" vertical="center"/>
      <protection locked="0"/>
    </xf>
    <xf numFmtId="0" fontId="16" fillId="8" borderId="0" xfId="13" applyFont="1" applyFill="1" applyBorder="1" applyAlignment="1" applyProtection="1">
      <alignment horizontal="center" vertical="center"/>
      <protection locked="0"/>
    </xf>
    <xf numFmtId="0" fontId="16" fillId="8" borderId="0" xfId="13" applyNumberFormat="1" applyFont="1" applyFill="1" applyBorder="1" applyAlignment="1" applyProtection="1">
      <alignment horizontal="center" vertical="center"/>
      <protection locked="0"/>
    </xf>
    <xf numFmtId="0" fontId="13" fillId="18" borderId="0" xfId="13" applyNumberFormat="1" applyFont="1" applyFill="1" applyBorder="1" applyAlignment="1" applyProtection="1">
      <alignment horizontal="left" vertical="center"/>
      <protection locked="0"/>
    </xf>
    <xf numFmtId="1" fontId="3" fillId="18" borderId="0" xfId="13" applyNumberFormat="1" applyFont="1" applyFill="1" applyBorder="1" applyAlignment="1" applyProtection="1">
      <alignment horizontal="left" vertical="center"/>
      <protection locked="0"/>
    </xf>
    <xf numFmtId="172" fontId="14" fillId="18" borderId="0" xfId="13" applyNumberFormat="1" applyFont="1" applyFill="1" applyBorder="1" applyAlignment="1" applyProtection="1">
      <alignment horizontal="right" vertical="center"/>
      <protection locked="0"/>
    </xf>
    <xf numFmtId="173" fontId="14" fillId="18" borderId="0" xfId="0" applyNumberFormat="1" applyFont="1" applyFill="1" applyBorder="1" applyAlignment="1" applyProtection="1">
      <alignment horizontal="center" vertical="center"/>
    </xf>
    <xf numFmtId="0" fontId="124" fillId="24" borderId="0" xfId="13" applyFont="1" applyFill="1" applyBorder="1" applyAlignment="1" applyProtection="1">
      <alignment vertical="center" wrapText="1"/>
      <protection locked="0"/>
    </xf>
    <xf numFmtId="0" fontId="124" fillId="24" borderId="0" xfId="13" applyFont="1" applyFill="1" applyBorder="1" applyAlignment="1" applyProtection="1">
      <alignment horizontal="right" vertical="center"/>
      <protection locked="0"/>
    </xf>
    <xf numFmtId="166" fontId="13" fillId="24" borderId="0" xfId="13" applyNumberFormat="1" applyFont="1" applyFill="1" applyBorder="1" applyAlignment="1" applyProtection="1">
      <alignment horizontal="center" vertical="center"/>
      <protection locked="0"/>
    </xf>
    <xf numFmtId="170" fontId="9" fillId="24" borderId="0" xfId="13" applyNumberFormat="1" applyFont="1" applyFill="1" applyBorder="1" applyAlignment="1" applyProtection="1">
      <alignment horizontal="center" vertical="center"/>
      <protection locked="0"/>
    </xf>
    <xf numFmtId="0" fontId="124" fillId="24" borderId="17" xfId="13" applyFont="1" applyFill="1" applyBorder="1" applyAlignment="1" applyProtection="1">
      <alignment vertical="center"/>
      <protection locked="0"/>
    </xf>
    <xf numFmtId="1" fontId="3" fillId="18" borderId="1" xfId="13" applyNumberFormat="1" applyFont="1" applyFill="1" applyBorder="1" applyAlignment="1" applyProtection="1">
      <alignment horizontal="left" vertical="center"/>
      <protection locked="0"/>
    </xf>
    <xf numFmtId="0" fontId="124" fillId="24" borderId="18" xfId="13" applyFont="1" applyFill="1" applyBorder="1" applyAlignment="1" applyProtection="1">
      <alignment vertical="center"/>
      <protection locked="0"/>
    </xf>
    <xf numFmtId="0" fontId="124" fillId="24" borderId="15" xfId="13" applyFont="1" applyFill="1" applyBorder="1" applyAlignment="1" applyProtection="1">
      <alignment vertical="center"/>
      <protection locked="0"/>
    </xf>
    <xf numFmtId="0" fontId="5" fillId="0" borderId="15" xfId="13" applyBorder="1"/>
    <xf numFmtId="1" fontId="13" fillId="24" borderId="15" xfId="13" applyNumberFormat="1" applyFont="1" applyFill="1" applyBorder="1" applyAlignment="1" applyProtection="1">
      <alignment horizontal="center" vertical="center"/>
      <protection locked="0"/>
    </xf>
    <xf numFmtId="0" fontId="13" fillId="18" borderId="15" xfId="13" applyNumberFormat="1" applyFont="1" applyFill="1" applyBorder="1" applyAlignment="1" applyProtection="1">
      <alignment horizontal="left" vertical="center"/>
      <protection locked="0"/>
    </xf>
    <xf numFmtId="167" fontId="9" fillId="18" borderId="15" xfId="13" applyNumberFormat="1" applyFont="1" applyFill="1" applyBorder="1" applyAlignment="1" applyProtection="1">
      <alignment horizontal="center" vertical="center"/>
      <protection locked="0"/>
    </xf>
    <xf numFmtId="172" fontId="14" fillId="18" borderId="15" xfId="13" applyNumberFormat="1" applyFont="1" applyFill="1" applyBorder="1" applyAlignment="1" applyProtection="1">
      <alignment horizontal="right" vertical="center"/>
      <protection locked="0"/>
    </xf>
    <xf numFmtId="173" fontId="14" fillId="18" borderId="15" xfId="0" applyNumberFormat="1" applyFont="1" applyFill="1" applyBorder="1" applyAlignment="1" applyProtection="1">
      <alignment horizontal="center" vertical="center"/>
    </xf>
    <xf numFmtId="1" fontId="3" fillId="18" borderId="15" xfId="13" applyNumberFormat="1" applyFont="1" applyFill="1" applyBorder="1" applyAlignment="1" applyProtection="1">
      <alignment horizontal="left" vertical="center"/>
      <protection locked="0"/>
    </xf>
    <xf numFmtId="1" fontId="3" fillId="18" borderId="16" xfId="13" applyNumberFormat="1" applyFont="1" applyFill="1" applyBorder="1" applyAlignment="1" applyProtection="1">
      <alignment horizontal="left" vertical="center"/>
      <protection locked="0"/>
    </xf>
    <xf numFmtId="165" fontId="125" fillId="25" borderId="0" xfId="13" applyNumberFormat="1" applyFont="1" applyFill="1" applyBorder="1" applyAlignment="1" applyProtection="1">
      <alignment horizontal="center" vertical="center"/>
      <protection locked="0"/>
    </xf>
    <xf numFmtId="0" fontId="126" fillId="24" borderId="0" xfId="13" applyFont="1" applyFill="1" applyBorder="1" applyAlignment="1" applyProtection="1">
      <alignment horizontal="right" vertical="center"/>
      <protection locked="0"/>
    </xf>
    <xf numFmtId="0" fontId="19" fillId="18" borderId="0" xfId="13" applyFont="1" applyFill="1" applyBorder="1" applyAlignment="1">
      <alignment horizontal="left" vertical="center"/>
    </xf>
    <xf numFmtId="0" fontId="25" fillId="18" borderId="0" xfId="13" applyFont="1" applyFill="1" applyBorder="1" applyAlignment="1">
      <alignment horizontal="left" vertical="center"/>
    </xf>
    <xf numFmtId="0" fontId="26" fillId="18" borderId="0" xfId="13" applyFont="1" applyFill="1" applyBorder="1" applyAlignment="1">
      <alignment horizontal="centerContinuous" vertical="center"/>
    </xf>
    <xf numFmtId="0" fontId="25" fillId="18" borderId="0" xfId="13" applyFont="1" applyFill="1" applyBorder="1" applyAlignment="1">
      <alignment horizontal="centerContinuous" vertical="center"/>
    </xf>
    <xf numFmtId="2" fontId="127" fillId="24" borderId="15" xfId="13" applyNumberFormat="1" applyFont="1" applyFill="1" applyBorder="1" applyAlignment="1" applyProtection="1">
      <alignment horizontal="center" vertical="center"/>
      <protection locked="0"/>
    </xf>
    <xf numFmtId="0" fontId="24" fillId="18" borderId="17" xfId="13" applyFont="1" applyFill="1" applyBorder="1" applyAlignment="1">
      <alignment horizontal="left" vertical="center"/>
    </xf>
    <xf numFmtId="0" fontId="25" fillId="18" borderId="1" xfId="13" applyFont="1" applyFill="1" applyBorder="1" applyAlignment="1">
      <alignment horizontal="centerContinuous" vertical="center"/>
    </xf>
    <xf numFmtId="0" fontId="24" fillId="3" borderId="21" xfId="13" applyFont="1" applyFill="1" applyBorder="1" applyAlignment="1">
      <alignment vertical="center"/>
    </xf>
    <xf numFmtId="0" fontId="24" fillId="3" borderId="22" xfId="13" applyFont="1" applyFill="1" applyBorder="1" applyAlignment="1">
      <alignment vertical="center"/>
    </xf>
    <xf numFmtId="0" fontId="41" fillId="3" borderId="23" xfId="13" applyFont="1" applyFill="1" applyBorder="1" applyAlignment="1">
      <alignment horizontal="right" vertical="center"/>
    </xf>
    <xf numFmtId="167" fontId="123" fillId="24" borderId="10" xfId="13" applyNumberFormat="1" applyFont="1" applyFill="1" applyBorder="1" applyAlignment="1" applyProtection="1">
      <alignment horizontal="center" vertical="center"/>
      <protection locked="0"/>
    </xf>
    <xf numFmtId="180" fontId="14" fillId="18" borderId="8" xfId="0" applyNumberFormat="1" applyFont="1" applyFill="1" applyBorder="1" applyAlignment="1" applyProtection="1">
      <alignment horizontal="center" vertical="center"/>
    </xf>
    <xf numFmtId="1" fontId="3" fillId="18" borderId="24" xfId="13" applyNumberFormat="1" applyFont="1" applyFill="1" applyBorder="1" applyAlignment="1" applyProtection="1">
      <alignment horizontal="left" vertical="center"/>
      <protection locked="0"/>
    </xf>
    <xf numFmtId="0" fontId="16" fillId="24" borderId="25" xfId="13" applyNumberFormat="1" applyFont="1" applyFill="1" applyBorder="1" applyAlignment="1" applyProtection="1">
      <alignment horizontal="center" vertical="center"/>
      <protection locked="0"/>
    </xf>
    <xf numFmtId="0" fontId="16" fillId="24" borderId="25" xfId="13" applyFont="1" applyFill="1" applyBorder="1" applyAlignment="1" applyProtection="1">
      <alignment horizontal="left" vertical="center"/>
      <protection locked="0"/>
    </xf>
    <xf numFmtId="167" fontId="123" fillId="24" borderId="26" xfId="13" applyNumberFormat="1" applyFont="1" applyFill="1" applyBorder="1" applyAlignment="1" applyProtection="1">
      <alignment horizontal="center" vertical="center"/>
      <protection locked="0"/>
    </xf>
    <xf numFmtId="172" fontId="14" fillId="18" borderId="25" xfId="13" applyNumberFormat="1" applyFont="1" applyFill="1" applyBorder="1" applyAlignment="1" applyProtection="1">
      <alignment horizontal="right" vertical="center"/>
      <protection locked="0"/>
    </xf>
    <xf numFmtId="180" fontId="14" fillId="18" borderId="25" xfId="0" applyNumberFormat="1" applyFont="1" applyFill="1" applyBorder="1" applyAlignment="1" applyProtection="1">
      <alignment horizontal="center" vertical="center"/>
    </xf>
    <xf numFmtId="1" fontId="3" fillId="18" borderId="27" xfId="13" applyNumberFormat="1" applyFont="1" applyFill="1" applyBorder="1" applyAlignment="1" applyProtection="1">
      <alignment horizontal="left" vertical="center"/>
      <protection locked="0"/>
    </xf>
    <xf numFmtId="172" fontId="14" fillId="18" borderId="26" xfId="13" applyNumberFormat="1" applyFont="1" applyFill="1" applyBorder="1" applyAlignment="1" applyProtection="1">
      <alignment horizontal="right" vertical="center"/>
      <protection locked="0"/>
    </xf>
    <xf numFmtId="173" fontId="14" fillId="18" borderId="25" xfId="0" applyNumberFormat="1" applyFont="1" applyFill="1" applyBorder="1" applyAlignment="1" applyProtection="1">
      <alignment horizontal="center" vertical="center"/>
    </xf>
    <xf numFmtId="1" fontId="3" fillId="18" borderId="28" xfId="13" applyNumberFormat="1" applyFont="1" applyFill="1" applyBorder="1" applyAlignment="1" applyProtection="1">
      <alignment horizontal="left" vertical="center"/>
      <protection locked="0"/>
    </xf>
    <xf numFmtId="172" fontId="14" fillId="22" borderId="0" xfId="13" applyNumberFormat="1" applyFont="1" applyFill="1" applyBorder="1" applyAlignment="1" applyProtection="1">
      <alignment horizontal="right" vertical="center"/>
      <protection locked="0"/>
    </xf>
    <xf numFmtId="173" fontId="14" fillId="22" borderId="0" xfId="0" applyNumberFormat="1" applyFont="1" applyFill="1" applyBorder="1" applyAlignment="1" applyProtection="1">
      <alignment horizontal="center" vertical="center"/>
    </xf>
    <xf numFmtId="1" fontId="3" fillId="22" borderId="0" xfId="13" applyNumberFormat="1" applyFont="1" applyFill="1" applyBorder="1" applyAlignment="1" applyProtection="1">
      <alignment horizontal="left" vertical="center"/>
      <protection locked="0"/>
    </xf>
    <xf numFmtId="172" fontId="14" fillId="18" borderId="20" xfId="13" applyNumberFormat="1" applyFont="1" applyFill="1" applyBorder="1" applyAlignment="1" applyProtection="1">
      <alignment horizontal="right" vertical="center"/>
      <protection locked="0"/>
    </xf>
    <xf numFmtId="173" fontId="14" fillId="18" borderId="20" xfId="0" applyNumberFormat="1" applyFont="1" applyFill="1" applyBorder="1" applyAlignment="1" applyProtection="1">
      <alignment horizontal="center" vertical="center"/>
    </xf>
    <xf numFmtId="1" fontId="3" fillId="18" borderId="29" xfId="13" applyNumberFormat="1" applyFont="1" applyFill="1" applyBorder="1" applyAlignment="1" applyProtection="1">
      <alignment horizontal="left" vertical="center"/>
      <protection locked="0"/>
    </xf>
    <xf numFmtId="1" fontId="3" fillId="18" borderId="30" xfId="13" applyNumberFormat="1" applyFont="1" applyFill="1" applyBorder="1" applyAlignment="1" applyProtection="1">
      <alignment horizontal="left" vertical="center"/>
      <protection locked="0"/>
    </xf>
    <xf numFmtId="1" fontId="123" fillId="24" borderId="26" xfId="13" applyNumberFormat="1" applyFont="1" applyFill="1" applyBorder="1" applyAlignment="1" applyProtection="1">
      <alignment horizontal="center" vertical="center"/>
      <protection locked="0"/>
    </xf>
    <xf numFmtId="1" fontId="3" fillId="18" borderId="31" xfId="13" applyNumberFormat="1" applyFont="1" applyFill="1" applyBorder="1" applyAlignment="1" applyProtection="1">
      <alignment horizontal="left" vertical="center"/>
      <protection locked="0"/>
    </xf>
    <xf numFmtId="166" fontId="128" fillId="18" borderId="0" xfId="13" applyNumberFormat="1" applyFont="1" applyFill="1" applyBorder="1" applyAlignment="1" applyProtection="1">
      <alignment horizontal="right" vertical="center"/>
      <protection locked="0"/>
    </xf>
    <xf numFmtId="0" fontId="123" fillId="24" borderId="15" xfId="13" applyFont="1" applyFill="1" applyBorder="1" applyAlignment="1" applyProtection="1">
      <alignment horizontal="right" vertical="center"/>
      <protection locked="0"/>
    </xf>
    <xf numFmtId="0" fontId="5" fillId="18" borderId="0" xfId="13" applyFill="1" applyBorder="1"/>
    <xf numFmtId="0" fontId="3" fillId="0" borderId="32" xfId="13" applyFont="1" applyFill="1" applyBorder="1" applyAlignment="1" applyProtection="1">
      <alignment horizontal="center" vertical="center" wrapText="1"/>
      <protection locked="0"/>
    </xf>
    <xf numFmtId="0" fontId="4" fillId="0" borderId="32" xfId="13" applyFont="1" applyFill="1" applyBorder="1" applyAlignment="1" applyProtection="1">
      <alignment horizontal="center" vertical="center" wrapText="1"/>
      <protection locked="0"/>
    </xf>
    <xf numFmtId="0" fontId="129" fillId="0" borderId="32" xfId="13" applyFont="1" applyFill="1" applyBorder="1" applyAlignment="1" applyProtection="1">
      <alignment horizontal="center" vertical="center" wrapText="1"/>
      <protection locked="0"/>
    </xf>
    <xf numFmtId="0" fontId="4" fillId="0" borderId="33" xfId="13" applyFont="1" applyFill="1" applyBorder="1" applyAlignment="1" applyProtection="1">
      <alignment horizontal="center" vertical="center" wrapText="1"/>
      <protection locked="0"/>
    </xf>
    <xf numFmtId="0" fontId="124" fillId="8" borderId="3" xfId="13" applyNumberFormat="1" applyFont="1" applyFill="1" applyBorder="1" applyAlignment="1" applyProtection="1">
      <alignment horizontal="center" vertical="center"/>
      <protection locked="0"/>
    </xf>
    <xf numFmtId="1" fontId="130" fillId="8" borderId="4" xfId="13" applyNumberFormat="1" applyFont="1" applyFill="1" applyBorder="1" applyAlignment="1" applyProtection="1">
      <alignment horizontal="center" vertical="center"/>
      <protection locked="0"/>
    </xf>
    <xf numFmtId="0" fontId="4" fillId="18" borderId="34" xfId="13" applyFont="1" applyFill="1" applyBorder="1" applyAlignment="1" applyProtection="1">
      <alignment horizontal="center" vertical="center" wrapText="1"/>
      <protection locked="0"/>
    </xf>
    <xf numFmtId="0" fontId="30" fillId="18" borderId="35" xfId="13" applyFont="1" applyFill="1" applyBorder="1" applyAlignment="1" applyProtection="1">
      <alignment horizontal="centerContinuous" vertical="center"/>
      <protection locked="0"/>
    </xf>
    <xf numFmtId="0" fontId="5" fillId="18" borderId="35" xfId="13" applyFont="1" applyFill="1" applyBorder="1" applyAlignment="1">
      <alignment horizontal="centerContinuous" vertical="center"/>
    </xf>
    <xf numFmtId="0" fontId="5" fillId="18" borderId="35" xfId="13" applyFill="1" applyBorder="1" applyAlignment="1">
      <alignment horizontal="centerContinuous" vertical="center"/>
    </xf>
    <xf numFmtId="0" fontId="5" fillId="18" borderId="36" xfId="13" applyFill="1" applyBorder="1" applyAlignment="1">
      <alignment horizontal="centerContinuous" vertical="center"/>
    </xf>
    <xf numFmtId="166" fontId="123" fillId="18" borderId="37" xfId="13" applyNumberFormat="1" applyFont="1" applyFill="1" applyBorder="1" applyAlignment="1" applyProtection="1">
      <alignment horizontal="center" vertical="center"/>
      <protection locked="0"/>
    </xf>
    <xf numFmtId="0" fontId="123" fillId="18" borderId="38" xfId="13" applyNumberFormat="1" applyFont="1" applyFill="1" applyBorder="1" applyAlignment="1" applyProtection="1">
      <alignment horizontal="right" vertical="center"/>
      <protection locked="0"/>
    </xf>
    <xf numFmtId="173" fontId="123" fillId="18" borderId="3" xfId="0" applyNumberFormat="1" applyFont="1" applyFill="1" applyBorder="1" applyAlignment="1" applyProtection="1">
      <alignment horizontal="center" vertical="center"/>
    </xf>
    <xf numFmtId="1" fontId="131" fillId="18" borderId="39" xfId="13" applyNumberFormat="1" applyFont="1" applyFill="1" applyBorder="1" applyAlignment="1" applyProtection="1">
      <alignment horizontal="left" vertical="center"/>
      <protection locked="0"/>
    </xf>
    <xf numFmtId="172" fontId="123" fillId="18" borderId="38" xfId="13" applyNumberFormat="1" applyFont="1" applyFill="1" applyBorder="1" applyAlignment="1" applyProtection="1">
      <alignment horizontal="right" vertical="center"/>
      <protection locked="0"/>
    </xf>
    <xf numFmtId="1" fontId="131" fillId="18" borderId="4" xfId="13" applyNumberFormat="1" applyFont="1" applyFill="1" applyBorder="1" applyAlignment="1" applyProtection="1">
      <alignment horizontal="left" vertical="center"/>
      <protection locked="0"/>
    </xf>
    <xf numFmtId="0" fontId="30" fillId="18" borderId="40" xfId="13" applyFont="1" applyFill="1" applyBorder="1" applyAlignment="1" applyProtection="1">
      <alignment horizontal="centerContinuous" vertical="center"/>
      <protection locked="0"/>
    </xf>
    <xf numFmtId="0" fontId="124" fillId="8" borderId="3" xfId="13" applyFont="1" applyFill="1" applyBorder="1" applyAlignment="1" applyProtection="1">
      <alignment horizontal="center" vertical="center"/>
      <protection locked="0"/>
    </xf>
    <xf numFmtId="1" fontId="130" fillId="8" borderId="39" xfId="13" applyNumberFormat="1" applyFont="1" applyFill="1" applyBorder="1" applyAlignment="1" applyProtection="1">
      <alignment horizontal="center" vertical="center"/>
      <protection locked="0"/>
    </xf>
    <xf numFmtId="172" fontId="114" fillId="18" borderId="38" xfId="13" applyNumberFormat="1" applyFont="1" applyFill="1" applyBorder="1" applyAlignment="1" applyProtection="1">
      <alignment horizontal="right" vertical="center"/>
      <protection locked="0"/>
    </xf>
    <xf numFmtId="173" fontId="114" fillId="18" borderId="3" xfId="0" applyNumberFormat="1" applyFont="1" applyFill="1" applyBorder="1" applyAlignment="1" applyProtection="1">
      <alignment horizontal="center" vertical="center"/>
    </xf>
    <xf numFmtId="1" fontId="132" fillId="18" borderId="39" xfId="13" applyNumberFormat="1" applyFont="1" applyFill="1" applyBorder="1" applyAlignment="1" applyProtection="1">
      <alignment horizontal="left" vertical="center"/>
      <protection locked="0"/>
    </xf>
    <xf numFmtId="1" fontId="132" fillId="18" borderId="4" xfId="13" applyNumberFormat="1" applyFont="1" applyFill="1" applyBorder="1" applyAlignment="1" applyProtection="1">
      <alignment horizontal="left" vertical="center"/>
      <protection locked="0"/>
    </xf>
    <xf numFmtId="0" fontId="24" fillId="26" borderId="41" xfId="13" applyFont="1" applyFill="1" applyBorder="1" applyAlignment="1">
      <alignment horizontal="left" vertical="center"/>
    </xf>
    <xf numFmtId="0" fontId="19" fillId="26" borderId="42" xfId="13" applyFont="1" applyFill="1" applyBorder="1" applyAlignment="1">
      <alignment horizontal="left" vertical="center"/>
    </xf>
    <xf numFmtId="0" fontId="25" fillId="26" borderId="42" xfId="13" applyFont="1" applyFill="1" applyBorder="1" applyAlignment="1">
      <alignment horizontal="left" vertical="center"/>
    </xf>
    <xf numFmtId="0" fontId="26" fillId="26" borderId="42" xfId="13" applyFont="1" applyFill="1" applyBorder="1" applyAlignment="1">
      <alignment horizontal="centerContinuous" vertical="center"/>
    </xf>
    <xf numFmtId="0" fontId="25" fillId="26" borderId="42" xfId="13" applyFont="1" applyFill="1" applyBorder="1" applyAlignment="1">
      <alignment horizontal="centerContinuous" vertical="center"/>
    </xf>
    <xf numFmtId="0" fontId="19" fillId="26" borderId="20" xfId="13" applyFont="1" applyFill="1" applyBorder="1" applyAlignment="1">
      <alignment horizontal="left" vertical="center"/>
    </xf>
    <xf numFmtId="0" fontId="25" fillId="26" borderId="20" xfId="13" applyFont="1" applyFill="1" applyBorder="1" applyAlignment="1">
      <alignment horizontal="left" vertical="center"/>
    </xf>
    <xf numFmtId="0" fontId="26" fillId="26" borderId="20" xfId="13" applyFont="1" applyFill="1" applyBorder="1" applyAlignment="1">
      <alignment horizontal="centerContinuous" vertical="center"/>
    </xf>
    <xf numFmtId="0" fontId="25" fillId="26" borderId="20" xfId="13" applyFont="1" applyFill="1" applyBorder="1" applyAlignment="1">
      <alignment horizontal="centerContinuous" vertical="center"/>
    </xf>
    <xf numFmtId="0" fontId="24" fillId="27" borderId="41" xfId="13" applyFont="1" applyFill="1" applyBorder="1" applyAlignment="1">
      <alignment horizontal="left" vertical="center"/>
    </xf>
    <xf numFmtId="0" fontId="19" fillId="27" borderId="42" xfId="13" applyFont="1" applyFill="1" applyBorder="1" applyAlignment="1">
      <alignment horizontal="left" vertical="center"/>
    </xf>
    <xf numFmtId="0" fontId="25" fillId="27" borderId="42" xfId="13" applyFont="1" applyFill="1" applyBorder="1" applyAlignment="1">
      <alignment horizontal="left" vertical="center"/>
    </xf>
    <xf numFmtId="0" fontId="26" fillId="27" borderId="42" xfId="13" applyFont="1" applyFill="1" applyBorder="1" applyAlignment="1">
      <alignment horizontal="centerContinuous" vertical="center"/>
    </xf>
    <xf numFmtId="0" fontId="25" fillId="27" borderId="42" xfId="13" applyFont="1" applyFill="1" applyBorder="1" applyAlignment="1">
      <alignment horizontal="centerContinuous" vertical="center"/>
    </xf>
    <xf numFmtId="0" fontId="19" fillId="27" borderId="20" xfId="13" applyFont="1" applyFill="1" applyBorder="1" applyAlignment="1">
      <alignment horizontal="left" vertical="center"/>
    </xf>
    <xf numFmtId="0" fontId="25" fillId="27" borderId="20" xfId="13" applyFont="1" applyFill="1" applyBorder="1" applyAlignment="1">
      <alignment horizontal="left" vertical="center"/>
    </xf>
    <xf numFmtId="0" fontId="26" fillId="27" borderId="20" xfId="13" applyFont="1" applyFill="1" applyBorder="1" applyAlignment="1">
      <alignment horizontal="centerContinuous" vertical="center"/>
    </xf>
    <xf numFmtId="0" fontId="25" fillId="27" borderId="20" xfId="13" applyFont="1" applyFill="1" applyBorder="1" applyAlignment="1">
      <alignment horizontal="centerContinuous" vertical="center"/>
    </xf>
    <xf numFmtId="0" fontId="18" fillId="26" borderId="43" xfId="13" applyFont="1" applyFill="1" applyBorder="1" applyAlignment="1">
      <alignment horizontal="left" vertical="center"/>
    </xf>
    <xf numFmtId="0" fontId="18" fillId="27" borderId="43" xfId="13" applyFont="1" applyFill="1" applyBorder="1" applyAlignment="1">
      <alignment horizontal="left" vertical="center"/>
    </xf>
    <xf numFmtId="0" fontId="24" fillId="27" borderId="44" xfId="13" applyFont="1" applyFill="1" applyBorder="1" applyAlignment="1">
      <alignment horizontal="right" vertical="center"/>
    </xf>
    <xf numFmtId="0" fontId="43" fillId="27" borderId="45" xfId="13" applyFont="1" applyFill="1" applyBorder="1" applyAlignment="1">
      <alignment horizontal="right" vertical="center"/>
    </xf>
    <xf numFmtId="0" fontId="24" fillId="26" borderId="44" xfId="13" applyFont="1" applyFill="1" applyBorder="1" applyAlignment="1">
      <alignment horizontal="right" vertical="center"/>
    </xf>
    <xf numFmtId="0" fontId="43" fillId="26" borderId="45" xfId="13" applyFont="1" applyFill="1" applyBorder="1" applyAlignment="1">
      <alignment horizontal="right" vertical="center"/>
    </xf>
    <xf numFmtId="0" fontId="42" fillId="3" borderId="23" xfId="13" applyFont="1" applyFill="1" applyBorder="1" applyAlignment="1">
      <alignment horizontal="right" vertical="center"/>
    </xf>
    <xf numFmtId="0" fontId="133" fillId="8" borderId="46" xfId="13" applyNumberFormat="1" applyFont="1" applyFill="1" applyBorder="1" applyAlignment="1" applyProtection="1">
      <alignment horizontal="center" vertical="center"/>
      <protection locked="0"/>
    </xf>
    <xf numFmtId="0" fontId="133" fillId="8" borderId="47" xfId="13" applyNumberFormat="1" applyFont="1" applyFill="1" applyBorder="1" applyAlignment="1" applyProtection="1">
      <alignment horizontal="center" vertical="center"/>
      <protection locked="0"/>
    </xf>
    <xf numFmtId="167" fontId="133" fillId="8" borderId="47" xfId="13" applyNumberFormat="1" applyFont="1" applyFill="1" applyBorder="1" applyAlignment="1" applyProtection="1">
      <alignment horizontal="center" vertical="center"/>
      <protection locked="0"/>
    </xf>
    <xf numFmtId="167" fontId="133" fillId="8" borderId="48" xfId="13" applyNumberFormat="1" applyFont="1" applyFill="1" applyBorder="1" applyAlignment="1" applyProtection="1">
      <alignment horizontal="center" vertical="center"/>
      <protection locked="0"/>
    </xf>
    <xf numFmtId="2" fontId="4" fillId="18" borderId="19" xfId="17" applyNumberFormat="1" applyFont="1" applyFill="1" applyBorder="1" applyAlignment="1">
      <alignment horizontal="center" vertical="center"/>
    </xf>
    <xf numFmtId="168" fontId="4" fillId="18" borderId="19" xfId="17" applyNumberFormat="1" applyFont="1" applyFill="1" applyBorder="1" applyAlignment="1">
      <alignment horizontal="center" vertical="center"/>
    </xf>
    <xf numFmtId="169" fontId="4" fillId="18" borderId="19" xfId="15" applyNumberFormat="1" applyFont="1" applyFill="1" applyBorder="1" applyAlignment="1" applyProtection="1">
      <alignment horizontal="center" vertical="center"/>
      <protection locked="0"/>
    </xf>
    <xf numFmtId="0" fontId="134" fillId="8" borderId="3" xfId="13" applyNumberFormat="1" applyFont="1" applyFill="1" applyBorder="1" applyAlignment="1" applyProtection="1">
      <alignment horizontal="center" vertical="center"/>
      <protection locked="0"/>
    </xf>
    <xf numFmtId="0" fontId="24" fillId="18" borderId="0" xfId="8" applyFont="1" applyFill="1" applyAlignment="1" applyProtection="1">
      <alignment vertical="center"/>
      <protection hidden="1"/>
    </xf>
    <xf numFmtId="0" fontId="8" fillId="18" borderId="0" xfId="8" applyFont="1" applyFill="1" applyAlignment="1" applyProtection="1">
      <alignment horizontal="left"/>
      <protection hidden="1"/>
    </xf>
    <xf numFmtId="1" fontId="108" fillId="0" borderId="0" xfId="10" applyNumberFormat="1" applyFill="1" applyAlignment="1">
      <alignment horizontal="center"/>
    </xf>
    <xf numFmtId="0" fontId="135" fillId="28" borderId="0" xfId="0" applyFont="1" applyFill="1"/>
    <xf numFmtId="0" fontId="135" fillId="28" borderId="0" xfId="0" applyFont="1" applyFill="1" applyAlignment="1">
      <alignment horizontal="center"/>
    </xf>
    <xf numFmtId="0" fontId="136" fillId="29" borderId="0" xfId="0" applyFont="1" applyFill="1" applyBorder="1" applyAlignment="1"/>
    <xf numFmtId="0" fontId="125" fillId="29" borderId="0" xfId="0" applyFont="1" applyFill="1" applyBorder="1"/>
    <xf numFmtId="0" fontId="114" fillId="29" borderId="0" xfId="0" applyFont="1" applyFill="1" applyBorder="1"/>
    <xf numFmtId="0" fontId="137" fillId="18" borderId="0" xfId="0" applyFont="1" applyFill="1" applyBorder="1" applyAlignment="1">
      <alignment horizontal="center"/>
    </xf>
    <xf numFmtId="0" fontId="137" fillId="18" borderId="0" xfId="0" applyFont="1" applyFill="1" applyBorder="1" applyAlignment="1">
      <alignment vertical="center"/>
    </xf>
    <xf numFmtId="0" fontId="138" fillId="29" borderId="0" xfId="0" applyFont="1" applyFill="1" applyBorder="1"/>
    <xf numFmtId="0" fontId="0" fillId="29" borderId="0" xfId="0" applyFill="1" applyBorder="1"/>
    <xf numFmtId="0" fontId="0" fillId="29" borderId="1" xfId="0" applyFill="1" applyBorder="1"/>
    <xf numFmtId="0" fontId="139" fillId="18" borderId="17" xfId="8" applyFont="1" applyFill="1" applyBorder="1" applyAlignment="1">
      <alignment horizontal="center" vertical="center"/>
    </xf>
    <xf numFmtId="0" fontId="45" fillId="18" borderId="0" xfId="17" applyNumberFormat="1" applyFont="1" applyFill="1" applyBorder="1" applyAlignment="1">
      <alignment horizontal="left" vertical="center"/>
    </xf>
    <xf numFmtId="0" fontId="140" fillId="18" borderId="0" xfId="17" applyNumberFormat="1" applyFont="1" applyFill="1" applyBorder="1" applyAlignment="1">
      <alignment vertical="center"/>
    </xf>
    <xf numFmtId="0" fontId="141" fillId="18" borderId="0" xfId="17" applyNumberFormat="1" applyFont="1" applyFill="1" applyBorder="1" applyAlignment="1">
      <alignment vertical="center"/>
    </xf>
    <xf numFmtId="0" fontId="46" fillId="18" borderId="0" xfId="17" applyNumberFormat="1" applyFont="1" applyFill="1" applyBorder="1" applyAlignment="1">
      <alignment horizontal="right" vertical="center"/>
    </xf>
    <xf numFmtId="182" fontId="142" fillId="30" borderId="0" xfId="14" applyNumberFormat="1" applyFont="1" applyFill="1" applyBorder="1" applyAlignment="1">
      <alignment horizontal="center" vertical="center"/>
    </xf>
    <xf numFmtId="0" fontId="143" fillId="18" borderId="0" xfId="8" applyFont="1" applyFill="1" applyBorder="1" applyAlignment="1">
      <alignment horizontal="left" vertical="center"/>
    </xf>
    <xf numFmtId="0" fontId="144" fillId="18" borderId="0" xfId="10" applyFont="1" applyFill="1" applyBorder="1" applyAlignment="1">
      <alignment vertical="center"/>
    </xf>
    <xf numFmtId="165" fontId="145" fillId="31" borderId="0" xfId="14" applyNumberFormat="1" applyFont="1" applyFill="1" applyBorder="1" applyAlignment="1">
      <alignment horizontal="center" vertical="center"/>
    </xf>
    <xf numFmtId="0" fontId="146" fillId="18" borderId="0" xfId="8" applyFont="1" applyFill="1" applyBorder="1" applyAlignment="1">
      <alignment horizontal="left" vertical="center"/>
    </xf>
    <xf numFmtId="0" fontId="29" fillId="18" borderId="0" xfId="17" applyNumberFormat="1" applyFont="1" applyFill="1" applyBorder="1" applyAlignment="1">
      <alignment vertical="center"/>
    </xf>
    <xf numFmtId="183" fontId="132" fillId="22" borderId="0" xfId="14" applyNumberFormat="1" applyFont="1" applyFill="1" applyBorder="1" applyAlignment="1">
      <alignment horizontal="center" vertical="center"/>
    </xf>
    <xf numFmtId="0" fontId="147" fillId="18" borderId="0" xfId="8" applyFont="1" applyFill="1" applyBorder="1" applyAlignment="1">
      <alignment horizontal="left" vertical="center"/>
    </xf>
    <xf numFmtId="0" fontId="148" fillId="18" borderId="0" xfId="8" applyFont="1" applyFill="1" applyBorder="1" applyAlignment="1">
      <alignment vertical="center" wrapText="1"/>
    </xf>
    <xf numFmtId="0" fontId="138" fillId="18" borderId="0" xfId="8" applyFont="1" applyFill="1" applyBorder="1" applyAlignment="1">
      <alignment vertical="center"/>
    </xf>
    <xf numFmtId="0" fontId="138" fillId="18" borderId="0" xfId="8" applyFont="1" applyFill="1" applyBorder="1" applyAlignment="1">
      <alignment vertical="center" wrapText="1"/>
    </xf>
    <xf numFmtId="0" fontId="149" fillId="18" borderId="0" xfId="8" applyFont="1" applyFill="1" applyBorder="1" applyAlignment="1" applyProtection="1">
      <alignment horizontal="left" vertical="center"/>
      <protection hidden="1"/>
    </xf>
    <xf numFmtId="0" fontId="138" fillId="18" borderId="1" xfId="8" applyFont="1" applyFill="1" applyBorder="1" applyAlignment="1">
      <alignment vertical="center" wrapText="1"/>
    </xf>
    <xf numFmtId="0" fontId="150" fillId="18" borderId="0" xfId="8" applyFont="1" applyFill="1" applyBorder="1" applyAlignment="1">
      <alignment horizontal="center" vertical="center"/>
    </xf>
    <xf numFmtId="0" fontId="151" fillId="18" borderId="0" xfId="8" applyFont="1" applyFill="1" applyBorder="1" applyAlignment="1">
      <alignment vertical="center"/>
    </xf>
    <xf numFmtId="0" fontId="152" fillId="18" borderId="0" xfId="8" applyFont="1" applyFill="1" applyBorder="1" applyAlignment="1">
      <alignment horizontal="left" vertical="center"/>
    </xf>
    <xf numFmtId="0" fontId="152" fillId="18" borderId="0" xfId="17" applyNumberFormat="1" applyFont="1" applyFill="1" applyBorder="1" applyAlignment="1">
      <alignment horizontal="right" vertical="center"/>
    </xf>
    <xf numFmtId="165" fontId="153" fillId="27" borderId="49" xfId="14" applyNumberFormat="1" applyFont="1" applyFill="1" applyBorder="1" applyAlignment="1">
      <alignment vertical="center"/>
    </xf>
    <xf numFmtId="0" fontId="120" fillId="21" borderId="0" xfId="8" applyFont="1" applyFill="1" applyBorder="1" applyAlignment="1" applyProtection="1">
      <alignment horizontal="center" vertical="center" wrapText="1"/>
      <protection hidden="1"/>
    </xf>
    <xf numFmtId="0" fontId="20" fillId="32" borderId="0" xfId="8" applyFont="1" applyFill="1" applyBorder="1" applyAlignment="1">
      <alignment vertical="center"/>
    </xf>
    <xf numFmtId="0" fontId="20" fillId="32" borderId="0" xfId="8" applyFont="1" applyFill="1" applyBorder="1" applyAlignment="1">
      <alignment horizontal="center" vertical="center"/>
    </xf>
    <xf numFmtId="0" fontId="20" fillId="32" borderId="1" xfId="8" applyFont="1" applyFill="1" applyBorder="1" applyAlignment="1">
      <alignment horizontal="center" vertical="center"/>
    </xf>
    <xf numFmtId="165" fontId="153" fillId="27" borderId="17" xfId="14" applyNumberFormat="1" applyFont="1" applyFill="1" applyBorder="1" applyAlignment="1">
      <alignment horizontal="left" vertical="center"/>
    </xf>
    <xf numFmtId="0" fontId="137" fillId="30" borderId="17" xfId="10" applyFont="1" applyFill="1" applyBorder="1" applyAlignment="1" applyProtection="1">
      <alignment horizontal="center" vertical="center"/>
      <protection locked="0"/>
    </xf>
    <xf numFmtId="165" fontId="154" fillId="33" borderId="0" xfId="14" applyNumberFormat="1" applyFont="1" applyFill="1" applyBorder="1" applyAlignment="1">
      <alignment horizontal="center" vertical="center"/>
    </xf>
    <xf numFmtId="0" fontId="10" fillId="18" borderId="0" xfId="17" applyNumberFormat="1" applyFont="1" applyFill="1" applyBorder="1" applyAlignment="1">
      <alignment horizontal="left" vertical="center"/>
    </xf>
    <xf numFmtId="166" fontId="155" fillId="18" borderId="0" xfId="10" applyNumberFormat="1" applyFont="1" applyFill="1" applyBorder="1" applyAlignment="1" applyProtection="1">
      <alignment horizontal="center" vertical="center"/>
      <protection locked="0"/>
    </xf>
    <xf numFmtId="182" fontId="123" fillId="18" borderId="0" xfId="14" applyNumberFormat="1" applyFont="1" applyFill="1" applyBorder="1" applyAlignment="1">
      <alignment vertical="center"/>
    </xf>
    <xf numFmtId="0" fontId="156" fillId="33" borderId="0" xfId="8" applyFont="1" applyFill="1" applyBorder="1" applyAlignment="1" applyProtection="1">
      <alignment horizontal="right" vertical="center"/>
      <protection hidden="1"/>
    </xf>
    <xf numFmtId="0" fontId="142" fillId="18" borderId="0" xfId="8" applyFont="1" applyFill="1" applyBorder="1" applyAlignment="1" applyProtection="1">
      <alignment vertical="top" wrapText="1"/>
      <protection hidden="1"/>
    </xf>
    <xf numFmtId="165" fontId="114" fillId="18" borderId="0" xfId="14" applyNumberFormat="1" applyFont="1" applyFill="1" applyBorder="1" applyAlignment="1">
      <alignment horizontal="left" vertical="center"/>
    </xf>
    <xf numFmtId="0" fontId="114" fillId="18" borderId="0" xfId="8" applyFont="1" applyFill="1" applyBorder="1" applyAlignment="1" applyProtection="1">
      <alignment horizontal="right" vertical="center"/>
      <protection hidden="1"/>
    </xf>
    <xf numFmtId="0" fontId="114" fillId="18" borderId="0" xfId="8" applyFont="1" applyFill="1" applyBorder="1" applyAlignment="1" applyProtection="1">
      <alignment horizontal="left" vertical="center"/>
      <protection hidden="1"/>
    </xf>
    <xf numFmtId="0" fontId="142" fillId="18" borderId="0" xfId="8" applyFont="1" applyFill="1" applyBorder="1" applyAlignment="1" applyProtection="1">
      <alignment vertical="top"/>
      <protection hidden="1"/>
    </xf>
    <xf numFmtId="182" fontId="157" fillId="18" borderId="1" xfId="14" applyNumberFormat="1" applyFont="1" applyFill="1" applyBorder="1" applyAlignment="1">
      <alignment horizontal="right" vertical="center"/>
    </xf>
    <xf numFmtId="182" fontId="154" fillId="33" borderId="0" xfId="14" applyNumberFormat="1" applyFont="1" applyFill="1" applyBorder="1" applyAlignment="1">
      <alignment horizontal="center" vertical="center"/>
    </xf>
    <xf numFmtId="0" fontId="158" fillId="18" borderId="0" xfId="8" applyFont="1" applyFill="1" applyBorder="1" applyAlignment="1" applyProtection="1">
      <alignment vertical="center"/>
      <protection hidden="1"/>
    </xf>
    <xf numFmtId="166" fontId="155" fillId="18" borderId="0" xfId="10" applyNumberFormat="1" applyFont="1" applyFill="1" applyBorder="1" applyAlignment="1" applyProtection="1">
      <alignment horizontal="left" vertical="center"/>
      <protection locked="0"/>
    </xf>
    <xf numFmtId="165" fontId="114" fillId="18" borderId="1" xfId="14" applyNumberFormat="1" applyFont="1" applyFill="1" applyBorder="1" applyAlignment="1">
      <alignment vertical="center"/>
    </xf>
    <xf numFmtId="0" fontId="20" fillId="32" borderId="17" xfId="8" applyFont="1" applyFill="1" applyBorder="1" applyAlignment="1">
      <alignment vertical="center"/>
    </xf>
    <xf numFmtId="183" fontId="123" fillId="18" borderId="0" xfId="14" applyNumberFormat="1" applyFont="1" applyFill="1" applyBorder="1" applyAlignment="1">
      <alignment vertical="center"/>
    </xf>
    <xf numFmtId="187" fontId="156" fillId="18" borderId="0" xfId="14" applyNumberFormat="1" applyFont="1" applyFill="1" applyBorder="1" applyAlignment="1">
      <alignment vertical="center"/>
    </xf>
    <xf numFmtId="10" fontId="152" fillId="18" borderId="1" xfId="8" applyNumberFormat="1" applyFont="1" applyFill="1" applyBorder="1" applyAlignment="1">
      <alignment horizontal="center" vertical="center"/>
    </xf>
    <xf numFmtId="165" fontId="153" fillId="32" borderId="0" xfId="8" applyNumberFormat="1" applyFont="1" applyFill="1" applyBorder="1" applyAlignment="1">
      <alignment vertical="center"/>
    </xf>
    <xf numFmtId="182" fontId="159" fillId="32" borderId="0" xfId="8" applyNumberFormat="1" applyFont="1" applyFill="1" applyBorder="1" applyAlignment="1">
      <alignment vertical="center"/>
    </xf>
    <xf numFmtId="182" fontId="159" fillId="32" borderId="0" xfId="8" applyNumberFormat="1" applyFont="1" applyFill="1" applyBorder="1" applyAlignment="1">
      <alignment horizontal="center" vertical="center"/>
    </xf>
    <xf numFmtId="0" fontId="159" fillId="32" borderId="0" xfId="8" applyFont="1" applyFill="1" applyBorder="1" applyAlignment="1">
      <alignment vertical="center"/>
    </xf>
    <xf numFmtId="165" fontId="153" fillId="32" borderId="1" xfId="8" applyNumberFormat="1" applyFont="1" applyFill="1" applyBorder="1" applyAlignment="1">
      <alignment vertical="center"/>
    </xf>
    <xf numFmtId="0" fontId="151" fillId="34" borderId="0" xfId="8" applyFont="1" applyFill="1" applyBorder="1" applyAlignment="1">
      <alignment horizontal="left" vertical="center"/>
    </xf>
    <xf numFmtId="0" fontId="123" fillId="34" borderId="0" xfId="8" applyFont="1" applyFill="1" applyBorder="1" applyAlignment="1" applyProtection="1">
      <alignment vertical="center"/>
      <protection hidden="1"/>
    </xf>
    <xf numFmtId="0" fontId="108" fillId="34" borderId="17" xfId="10" applyFill="1" applyBorder="1" applyAlignment="1"/>
    <xf numFmtId="0" fontId="108" fillId="34" borderId="0" xfId="10" applyFill="1" applyBorder="1" applyAlignment="1">
      <alignment horizontal="center"/>
    </xf>
    <xf numFmtId="0" fontId="160" fillId="29" borderId="17" xfId="8" applyFont="1" applyFill="1" applyBorder="1" applyAlignment="1">
      <alignment horizontal="center" vertical="center"/>
    </xf>
    <xf numFmtId="0" fontId="3" fillId="18" borderId="41" xfId="8" applyFill="1" applyBorder="1" applyAlignment="1">
      <alignment vertical="center"/>
    </xf>
    <xf numFmtId="0" fontId="3" fillId="18" borderId="44" xfId="8" applyFill="1" applyBorder="1" applyAlignment="1">
      <alignment vertical="center"/>
    </xf>
    <xf numFmtId="0" fontId="3" fillId="18" borderId="50" xfId="8" applyFill="1" applyBorder="1" applyAlignment="1">
      <alignment vertical="center"/>
    </xf>
    <xf numFmtId="0" fontId="161" fillId="18" borderId="13" xfId="8" applyFont="1" applyFill="1" applyBorder="1" applyAlignment="1">
      <alignment horizontal="center" vertical="center" wrapText="1"/>
    </xf>
    <xf numFmtId="0" fontId="161" fillId="18" borderId="2" xfId="8" applyFont="1" applyFill="1" applyBorder="1" applyAlignment="1">
      <alignment horizontal="center" vertical="center" wrapText="1"/>
    </xf>
    <xf numFmtId="0" fontId="161" fillId="18" borderId="1" xfId="8" applyFont="1" applyFill="1" applyBorder="1" applyAlignment="1">
      <alignment horizontal="center" vertical="center" wrapText="1"/>
    </xf>
    <xf numFmtId="0" fontId="10" fillId="18" borderId="13" xfId="17" applyNumberFormat="1" applyFont="1" applyFill="1" applyBorder="1" applyAlignment="1">
      <alignment vertical="center"/>
    </xf>
    <xf numFmtId="0" fontId="10" fillId="18" borderId="2" xfId="17" applyNumberFormat="1" applyFont="1" applyFill="1" applyBorder="1" applyAlignment="1">
      <alignment vertical="center"/>
    </xf>
    <xf numFmtId="0" fontId="162" fillId="18" borderId="13" xfId="8" applyFont="1" applyFill="1" applyBorder="1" applyAlignment="1">
      <alignment horizontal="center" vertical="center"/>
    </xf>
    <xf numFmtId="183" fontId="123" fillId="18" borderId="2" xfId="14" applyNumberFormat="1" applyFont="1" applyFill="1" applyBorder="1" applyAlignment="1">
      <alignment horizontal="left" vertical="center"/>
    </xf>
    <xf numFmtId="166" fontId="123" fillId="18" borderId="2" xfId="14" applyNumberFormat="1" applyFont="1" applyFill="1" applyBorder="1" applyAlignment="1">
      <alignment horizontal="left" vertical="center"/>
    </xf>
    <xf numFmtId="183" fontId="123" fillId="18" borderId="1" xfId="14" applyNumberFormat="1" applyFont="1" applyFill="1" applyBorder="1" applyAlignment="1">
      <alignment horizontal="left" vertical="center"/>
    </xf>
    <xf numFmtId="0" fontId="160" fillId="18" borderId="17" xfId="8" applyFont="1" applyFill="1" applyBorder="1" applyAlignment="1">
      <alignment horizontal="center" vertical="center"/>
    </xf>
    <xf numFmtId="0" fontId="3" fillId="18" borderId="42" xfId="8" applyFill="1" applyBorder="1" applyAlignment="1">
      <alignment vertical="center"/>
    </xf>
    <xf numFmtId="0" fontId="161" fillId="18" borderId="0" xfId="8" applyFont="1" applyFill="1" applyBorder="1" applyAlignment="1">
      <alignment horizontal="center" vertical="center" wrapText="1"/>
    </xf>
    <xf numFmtId="0" fontId="162" fillId="18" borderId="0" xfId="8" applyFont="1" applyFill="1" applyBorder="1" applyAlignment="1">
      <alignment horizontal="center" vertical="center"/>
    </xf>
    <xf numFmtId="183" fontId="123" fillId="18" borderId="0" xfId="14" applyNumberFormat="1" applyFont="1" applyFill="1" applyBorder="1" applyAlignment="1">
      <alignment horizontal="left" vertical="center"/>
    </xf>
    <xf numFmtId="0" fontId="10" fillId="18" borderId="42" xfId="17" applyNumberFormat="1" applyFont="1" applyFill="1" applyBorder="1" applyAlignment="1">
      <alignment vertical="center"/>
    </xf>
    <xf numFmtId="10" fontId="10" fillId="18" borderId="42" xfId="17" applyNumberFormat="1" applyFont="1" applyFill="1" applyBorder="1" applyAlignment="1">
      <alignment vertical="center"/>
    </xf>
    <xf numFmtId="0" fontId="10" fillId="18" borderId="50" xfId="17" applyNumberFormat="1" applyFont="1" applyFill="1" applyBorder="1" applyAlignment="1">
      <alignment vertical="center"/>
    </xf>
    <xf numFmtId="0" fontId="163" fillId="18" borderId="0" xfId="17" applyNumberFormat="1" applyFont="1" applyFill="1" applyBorder="1" applyAlignment="1">
      <alignment vertical="center"/>
    </xf>
    <xf numFmtId="0" fontId="14" fillId="18" borderId="17" xfId="17" applyNumberFormat="1" applyFont="1" applyFill="1" applyBorder="1" applyAlignment="1">
      <alignment horizontal="left" vertical="center"/>
    </xf>
    <xf numFmtId="0" fontId="3" fillId="18" borderId="0" xfId="8" applyFill="1" applyBorder="1" applyAlignment="1">
      <alignment vertical="center"/>
    </xf>
    <xf numFmtId="0" fontId="3" fillId="18" borderId="1" xfId="8" applyFill="1" applyBorder="1" applyAlignment="1">
      <alignment vertical="center"/>
    </xf>
    <xf numFmtId="0" fontId="164" fillId="18" borderId="0" xfId="0" applyFont="1" applyFill="1"/>
    <xf numFmtId="0" fontId="3" fillId="0" borderId="1" xfId="8" applyBorder="1" applyAlignment="1">
      <alignment vertical="center"/>
    </xf>
    <xf numFmtId="0" fontId="165" fillId="27" borderId="17" xfId="8" applyFont="1" applyFill="1" applyBorder="1" applyAlignment="1">
      <alignment horizontal="center" vertical="center"/>
    </xf>
    <xf numFmtId="0" fontId="166" fillId="29" borderId="0" xfId="0" applyFont="1" applyFill="1" applyBorder="1" applyAlignment="1">
      <alignment horizontal="right" vertical="center"/>
    </xf>
    <xf numFmtId="0" fontId="167" fillId="18" borderId="17" xfId="8" applyFont="1" applyFill="1" applyBorder="1" applyAlignment="1">
      <alignment horizontal="center"/>
    </xf>
    <xf numFmtId="0" fontId="137" fillId="18" borderId="1" xfId="0" applyFont="1" applyFill="1" applyBorder="1" applyAlignment="1">
      <alignment horizontal="center" vertical="center"/>
    </xf>
    <xf numFmtId="0" fontId="109" fillId="18" borderId="17" xfId="8" applyFont="1" applyFill="1" applyBorder="1" applyAlignment="1">
      <alignment horizontal="center" vertical="center"/>
    </xf>
    <xf numFmtId="0" fontId="143" fillId="18" borderId="17" xfId="8" applyFont="1" applyFill="1" applyBorder="1" applyAlignment="1">
      <alignment horizontal="center" vertical="center"/>
    </xf>
    <xf numFmtId="0" fontId="168" fillId="29" borderId="0" xfId="0" applyFont="1" applyFill="1" applyBorder="1"/>
    <xf numFmtId="0" fontId="146" fillId="18" borderId="17" xfId="8" applyFont="1" applyFill="1" applyBorder="1" applyAlignment="1">
      <alignment horizontal="center" vertical="center"/>
    </xf>
    <xf numFmtId="165" fontId="159" fillId="18" borderId="17" xfId="14" applyNumberFormat="1" applyFont="1" applyFill="1" applyBorder="1" applyAlignment="1">
      <alignment vertical="center"/>
    </xf>
    <xf numFmtId="165" fontId="159" fillId="18" borderId="0" xfId="14" applyNumberFormat="1" applyFont="1" applyFill="1" applyBorder="1" applyAlignment="1">
      <alignment vertical="center"/>
    </xf>
    <xf numFmtId="165" fontId="29" fillId="18" borderId="0" xfId="14" applyNumberFormat="1" applyFont="1" applyFill="1" applyBorder="1" applyAlignment="1">
      <alignment vertical="center"/>
    </xf>
    <xf numFmtId="0" fontId="169" fillId="18" borderId="0" xfId="10" applyFont="1" applyFill="1" applyBorder="1" applyAlignment="1">
      <alignment vertical="center"/>
    </xf>
    <xf numFmtId="0" fontId="13" fillId="18" borderId="0" xfId="14" applyNumberFormat="1" applyFont="1" applyFill="1" applyBorder="1" applyAlignment="1">
      <alignment vertical="center" wrapText="1"/>
    </xf>
    <xf numFmtId="0" fontId="13" fillId="18" borderId="1" xfId="14" applyNumberFormat="1" applyFont="1" applyFill="1" applyBorder="1" applyAlignment="1">
      <alignment vertical="center" wrapText="1"/>
    </xf>
    <xf numFmtId="0" fontId="170" fillId="18" borderId="0" xfId="10" applyFont="1" applyFill="1" applyBorder="1" applyAlignment="1" applyProtection="1">
      <alignment horizontal="left" vertical="center"/>
      <protection locked="0"/>
    </xf>
    <xf numFmtId="0" fontId="108" fillId="18" borderId="17" xfId="10" applyFill="1" applyBorder="1"/>
    <xf numFmtId="0" fontId="171" fillId="18" borderId="0" xfId="17" applyNumberFormat="1" applyFont="1" applyFill="1" applyBorder="1" applyAlignment="1">
      <alignment vertical="center"/>
    </xf>
    <xf numFmtId="184" fontId="172" fillId="18" borderId="0" xfId="10" applyNumberFormat="1" applyFont="1" applyFill="1" applyAlignment="1">
      <alignment vertical="center"/>
    </xf>
    <xf numFmtId="182" fontId="0" fillId="18" borderId="0" xfId="0" applyNumberFormat="1" applyFont="1" applyFill="1" applyAlignment="1">
      <alignment horizontal="left" vertical="center"/>
    </xf>
    <xf numFmtId="0" fontId="108" fillId="18" borderId="1" xfId="10" applyFill="1" applyBorder="1"/>
    <xf numFmtId="0" fontId="109" fillId="22" borderId="0" xfId="8" applyFont="1" applyFill="1" applyBorder="1" applyAlignment="1">
      <alignment horizontal="center" vertical="center"/>
    </xf>
    <xf numFmtId="0" fontId="109" fillId="22" borderId="1" xfId="8" applyFont="1" applyFill="1" applyBorder="1" applyAlignment="1">
      <alignment horizontal="center" vertical="center"/>
    </xf>
    <xf numFmtId="0" fontId="20" fillId="18" borderId="0" xfId="17" applyNumberFormat="1" applyFont="1" applyFill="1" applyBorder="1" applyAlignment="1">
      <alignment vertical="center"/>
    </xf>
    <xf numFmtId="0" fontId="20" fillId="18" borderId="0" xfId="17" applyNumberFormat="1" applyFont="1" applyFill="1" applyBorder="1" applyAlignment="1">
      <alignment horizontal="right" vertical="center"/>
    </xf>
    <xf numFmtId="165" fontId="123" fillId="22" borderId="0" xfId="14" applyNumberFormat="1" applyFont="1" applyFill="1" applyBorder="1" applyAlignment="1">
      <alignment vertical="center"/>
    </xf>
    <xf numFmtId="186" fontId="156" fillId="18" borderId="0" xfId="14" applyNumberFormat="1" applyFont="1" applyFill="1" applyBorder="1" applyAlignment="1">
      <alignment horizontal="center" vertical="center"/>
    </xf>
    <xf numFmtId="182" fontId="157" fillId="18" borderId="0" xfId="14" applyNumberFormat="1" applyFont="1" applyFill="1" applyBorder="1" applyAlignment="1">
      <alignment horizontal="right" vertical="center"/>
    </xf>
    <xf numFmtId="165" fontId="156" fillId="18" borderId="0" xfId="14" applyNumberFormat="1" applyFont="1" applyFill="1" applyBorder="1" applyAlignment="1">
      <alignment horizontal="center" vertical="center"/>
    </xf>
    <xf numFmtId="165" fontId="114" fillId="18" borderId="0" xfId="14" applyNumberFormat="1" applyFont="1" applyFill="1" applyBorder="1" applyAlignment="1">
      <alignment vertical="center"/>
    </xf>
    <xf numFmtId="0" fontId="152" fillId="32" borderId="17" xfId="8" applyFont="1" applyFill="1" applyBorder="1" applyAlignment="1">
      <alignment horizontal="center" vertical="center"/>
    </xf>
    <xf numFmtId="0" fontId="152" fillId="32" borderId="0" xfId="8" applyFont="1" applyFill="1" applyBorder="1" applyAlignment="1">
      <alignment horizontal="center" vertical="center"/>
    </xf>
    <xf numFmtId="0" fontId="14" fillId="30" borderId="0" xfId="8" applyFont="1" applyFill="1" applyBorder="1" applyAlignment="1">
      <alignment horizontal="center" vertical="center"/>
    </xf>
    <xf numFmtId="0" fontId="142" fillId="32" borderId="0" xfId="8" applyFont="1" applyFill="1" applyBorder="1" applyAlignment="1">
      <alignment horizontal="center" vertical="center"/>
    </xf>
    <xf numFmtId="0" fontId="152" fillId="32" borderId="0" xfId="8" applyFont="1" applyFill="1" applyBorder="1" applyAlignment="1">
      <alignment vertical="center"/>
    </xf>
    <xf numFmtId="0" fontId="173" fillId="29" borderId="0" xfId="8" applyFont="1" applyFill="1" applyBorder="1" applyAlignment="1" applyProtection="1">
      <alignment vertical="center"/>
      <protection hidden="1"/>
    </xf>
    <xf numFmtId="2" fontId="155" fillId="18" borderId="0" xfId="10" applyNumberFormat="1" applyFont="1" applyFill="1" applyBorder="1" applyAlignment="1" applyProtection="1">
      <alignment horizontal="center" vertical="center"/>
      <protection locked="0"/>
    </xf>
    <xf numFmtId="165" fontId="156" fillId="18" borderId="0" xfId="14" applyNumberFormat="1" applyFont="1" applyFill="1" applyBorder="1" applyAlignment="1">
      <alignment vertical="center"/>
    </xf>
    <xf numFmtId="0" fontId="174" fillId="18" borderId="0" xfId="8" applyFont="1" applyFill="1" applyBorder="1" applyAlignment="1" applyProtection="1">
      <alignment vertical="center"/>
      <protection hidden="1"/>
    </xf>
    <xf numFmtId="182" fontId="153" fillId="35" borderId="0" xfId="8" applyNumberFormat="1" applyFont="1" applyFill="1" applyBorder="1" applyAlignment="1">
      <alignment horizontal="center" vertical="center"/>
    </xf>
    <xf numFmtId="165" fontId="153" fillId="35" borderId="0" xfId="8" applyNumberFormat="1" applyFont="1" applyFill="1" applyBorder="1" applyAlignment="1">
      <alignment horizontal="center" vertical="center"/>
    </xf>
    <xf numFmtId="167" fontId="152" fillId="36" borderId="0" xfId="14" applyNumberFormat="1" applyFont="1" applyFill="1" applyBorder="1" applyAlignment="1">
      <alignment horizontal="center" vertical="center"/>
    </xf>
    <xf numFmtId="9" fontId="153" fillId="35" borderId="0" xfId="8" applyNumberFormat="1" applyFont="1" applyFill="1" applyBorder="1" applyAlignment="1">
      <alignment horizontal="center" vertical="center"/>
    </xf>
    <xf numFmtId="9" fontId="152" fillId="36" borderId="1" xfId="8" applyNumberFormat="1" applyFont="1" applyFill="1" applyBorder="1" applyAlignment="1" applyProtection="1">
      <alignment horizontal="center" vertical="center"/>
      <protection hidden="1"/>
    </xf>
    <xf numFmtId="0" fontId="175" fillId="34" borderId="0" xfId="10" applyFont="1" applyFill="1" applyBorder="1" applyAlignment="1">
      <alignment vertical="top" wrapText="1"/>
    </xf>
    <xf numFmtId="0" fontId="109" fillId="34" borderId="3" xfId="8" applyFont="1" applyFill="1" applyBorder="1" applyAlignment="1">
      <alignment horizontal="right" vertical="center"/>
    </xf>
    <xf numFmtId="182" fontId="176" fillId="34" borderId="0" xfId="10" applyNumberFormat="1" applyFont="1" applyFill="1" applyBorder="1" applyAlignment="1">
      <alignment horizontal="left" vertical="center" wrapText="1"/>
    </xf>
    <xf numFmtId="0" fontId="177" fillId="34" borderId="3" xfId="8" applyFont="1" applyFill="1" applyBorder="1" applyAlignment="1">
      <alignment horizontal="right" vertical="center"/>
    </xf>
    <xf numFmtId="165" fontId="176" fillId="34" borderId="1" xfId="10" applyNumberFormat="1" applyFont="1" applyFill="1" applyBorder="1" applyAlignment="1">
      <alignment horizontal="left" vertical="top" wrapText="1"/>
    </xf>
    <xf numFmtId="0" fontId="178" fillId="18" borderId="14" xfId="8" applyFont="1" applyFill="1" applyBorder="1" applyAlignment="1">
      <alignment horizontal="center" vertical="center"/>
    </xf>
    <xf numFmtId="183" fontId="123" fillId="18" borderId="4" xfId="14" applyNumberFormat="1" applyFont="1" applyFill="1" applyBorder="1" applyAlignment="1">
      <alignment horizontal="left" vertical="center"/>
    </xf>
    <xf numFmtId="166" fontId="123" fillId="18" borderId="4" xfId="14" applyNumberFormat="1" applyFont="1" applyFill="1" applyBorder="1" applyAlignment="1">
      <alignment horizontal="left" vertical="center"/>
    </xf>
    <xf numFmtId="183" fontId="123" fillId="18" borderId="51" xfId="14" applyNumberFormat="1" applyFont="1" applyFill="1" applyBorder="1" applyAlignment="1">
      <alignment horizontal="left" vertical="center"/>
    </xf>
    <xf numFmtId="0" fontId="178" fillId="18" borderId="0" xfId="8" applyFont="1" applyFill="1" applyBorder="1" applyAlignment="1">
      <alignment horizontal="center" vertical="center"/>
    </xf>
    <xf numFmtId="0" fontId="10" fillId="18" borderId="3" xfId="17" applyNumberFormat="1" applyFont="1" applyFill="1" applyBorder="1" applyAlignment="1">
      <alignment vertical="center"/>
    </xf>
    <xf numFmtId="0" fontId="10" fillId="18" borderId="51" xfId="17" applyNumberFormat="1" applyFont="1" applyFill="1" applyBorder="1" applyAlignment="1">
      <alignment vertical="center"/>
    </xf>
    <xf numFmtId="0" fontId="177" fillId="18" borderId="17" xfId="8" applyFont="1" applyFill="1" applyBorder="1" applyAlignment="1">
      <alignment horizontal="center" vertical="center"/>
    </xf>
    <xf numFmtId="0" fontId="179" fillId="0" borderId="0" xfId="10" applyFont="1" applyBorder="1"/>
    <xf numFmtId="0" fontId="108" fillId="0" borderId="0" xfId="10" applyBorder="1"/>
    <xf numFmtId="0" fontId="177" fillId="18" borderId="52" xfId="8" applyFont="1" applyFill="1" applyBorder="1" applyAlignment="1">
      <alignment horizontal="center" vertical="center"/>
    </xf>
    <xf numFmtId="0" fontId="179" fillId="18" borderId="53" xfId="10" applyFont="1" applyFill="1" applyBorder="1"/>
    <xf numFmtId="0" fontId="108" fillId="18" borderId="53" xfId="10" applyFill="1" applyBorder="1"/>
    <xf numFmtId="0" fontId="108" fillId="18" borderId="54" xfId="10" applyFill="1" applyBorder="1"/>
    <xf numFmtId="0" fontId="155" fillId="29" borderId="0" xfId="0" applyFont="1" applyFill="1" applyBorder="1" applyAlignment="1">
      <alignment horizontal="left" vertical="center"/>
    </xf>
    <xf numFmtId="0" fontId="165" fillId="27" borderId="0" xfId="8" applyFont="1" applyFill="1" applyBorder="1" applyAlignment="1">
      <alignment horizontal="center" vertical="center"/>
    </xf>
    <xf numFmtId="0" fontId="110" fillId="29" borderId="0" xfId="1" applyFill="1" applyBorder="1" applyAlignment="1">
      <alignment horizontal="left" vertical="center"/>
    </xf>
    <xf numFmtId="0" fontId="108" fillId="18" borderId="15" xfId="10" applyFill="1" applyBorder="1"/>
    <xf numFmtId="0" fontId="13" fillId="34" borderId="17" xfId="17" applyNumberFormat="1" applyFont="1" applyFill="1" applyBorder="1" applyAlignment="1">
      <alignment horizontal="left" vertical="center"/>
    </xf>
    <xf numFmtId="0" fontId="0" fillId="0" borderId="0" xfId="0" applyAlignment="1">
      <alignment horizontal="center" vertical="center"/>
    </xf>
    <xf numFmtId="0" fontId="20" fillId="18" borderId="0" xfId="8" applyFont="1" applyFill="1" applyAlignment="1" applyProtection="1">
      <alignment horizontal="left"/>
      <protection hidden="1"/>
    </xf>
    <xf numFmtId="0" fontId="180" fillId="18" borderId="0" xfId="8" applyFont="1" applyFill="1" applyProtection="1">
      <protection hidden="1"/>
    </xf>
    <xf numFmtId="0" fontId="20" fillId="18" borderId="0" xfId="8" applyFont="1" applyFill="1" applyProtection="1">
      <protection hidden="1"/>
    </xf>
    <xf numFmtId="0" fontId="6" fillId="18" borderId="0" xfId="8" applyFont="1" applyFill="1" applyProtection="1">
      <protection hidden="1"/>
    </xf>
    <xf numFmtId="0" fontId="6" fillId="18" borderId="0" xfId="8" applyFont="1" applyFill="1" applyAlignment="1" applyProtection="1">
      <alignment vertical="center"/>
      <protection hidden="1"/>
    </xf>
    <xf numFmtId="0" fontId="3" fillId="18" borderId="0" xfId="8" applyFill="1" applyAlignment="1" applyProtection="1">
      <alignment vertical="center"/>
      <protection hidden="1"/>
    </xf>
    <xf numFmtId="0" fontId="156" fillId="18" borderId="0" xfId="8" applyFont="1" applyFill="1" applyAlignment="1" applyProtection="1">
      <alignment vertical="center"/>
      <protection hidden="1"/>
    </xf>
    <xf numFmtId="0" fontId="20" fillId="18" borderId="0" xfId="8" applyFont="1" applyFill="1" applyAlignment="1" applyProtection="1">
      <alignment vertical="center"/>
      <protection hidden="1"/>
    </xf>
    <xf numFmtId="0" fontId="3" fillId="18" borderId="0" xfId="8" applyFill="1"/>
    <xf numFmtId="167" fontId="16" fillId="5" borderId="59" xfId="17" applyNumberFormat="1" applyFont="1" applyFill="1" applyBorder="1" applyAlignment="1">
      <alignment horizontal="center" vertical="center"/>
    </xf>
    <xf numFmtId="167" fontId="186" fillId="5" borderId="59" xfId="17" applyNumberFormat="1" applyFont="1" applyFill="1" applyBorder="1" applyAlignment="1">
      <alignment horizontal="center" vertical="center"/>
    </xf>
    <xf numFmtId="167" fontId="9" fillId="18" borderId="62" xfId="17" applyNumberFormat="1" applyFont="1" applyFill="1" applyBorder="1" applyAlignment="1">
      <alignment horizontal="center" vertical="center"/>
    </xf>
    <xf numFmtId="167" fontId="9" fillId="18" borderId="63" xfId="17" applyNumberFormat="1" applyFont="1" applyFill="1" applyBorder="1" applyAlignment="1">
      <alignment horizontal="center" vertical="center"/>
    </xf>
    <xf numFmtId="167" fontId="14" fillId="18" borderId="62" xfId="17" applyNumberFormat="1" applyFont="1" applyFill="1" applyBorder="1" applyAlignment="1">
      <alignment horizontal="center" vertical="center"/>
    </xf>
    <xf numFmtId="167" fontId="14" fillId="18" borderId="63" xfId="17" applyNumberFormat="1" applyFont="1" applyFill="1" applyBorder="1" applyAlignment="1">
      <alignment horizontal="center" vertical="center"/>
    </xf>
    <xf numFmtId="178" fontId="15" fillId="18" borderId="17" xfId="17" applyNumberFormat="1" applyFont="1" applyFill="1" applyBorder="1" applyAlignment="1">
      <alignment horizontal="center" vertical="center" wrapText="1"/>
    </xf>
    <xf numFmtId="0" fontId="123" fillId="18" borderId="3" xfId="13" applyNumberFormat="1" applyFont="1" applyFill="1" applyBorder="1" applyAlignment="1" applyProtection="1">
      <alignment horizontal="left" vertical="center"/>
      <protection locked="0"/>
    </xf>
    <xf numFmtId="2" fontId="55" fillId="2" borderId="62" xfId="17" applyNumberFormat="1" applyFont="1" applyFill="1" applyBorder="1" applyAlignment="1">
      <alignment horizontal="center" vertical="center"/>
    </xf>
    <xf numFmtId="0" fontId="0" fillId="0" borderId="0" xfId="0" applyAlignment="1">
      <alignment vertical="center"/>
    </xf>
    <xf numFmtId="166" fontId="14" fillId="2" borderId="62" xfId="17" applyNumberFormat="1" applyFont="1" applyFill="1" applyBorder="1" applyAlignment="1">
      <alignment horizontal="center" vertical="center"/>
    </xf>
    <xf numFmtId="0" fontId="48" fillId="2" borderId="17" xfId="8" applyFont="1" applyFill="1" applyBorder="1" applyAlignment="1">
      <alignment horizontal="center" vertical="center"/>
    </xf>
    <xf numFmtId="0" fontId="69" fillId="2" borderId="17" xfId="8" applyFont="1" applyFill="1" applyBorder="1" applyAlignment="1">
      <alignment horizontal="center" vertical="center"/>
    </xf>
    <xf numFmtId="0" fontId="61" fillId="2" borderId="17" xfId="8" applyFont="1" applyFill="1" applyBorder="1" applyAlignment="1">
      <alignment horizontal="center" vertical="center"/>
    </xf>
    <xf numFmtId="0" fontId="49" fillId="2" borderId="17" xfId="8" applyFont="1" applyFill="1" applyBorder="1" applyAlignment="1">
      <alignment horizontal="center" vertical="center"/>
    </xf>
    <xf numFmtId="0" fontId="12" fillId="18" borderId="0" xfId="17" applyFill="1" applyAlignment="1">
      <alignment vertical="center"/>
    </xf>
    <xf numFmtId="0" fontId="14" fillId="13" borderId="65" xfId="17" applyFont="1" applyFill="1" applyBorder="1" applyAlignment="1" applyProtection="1">
      <alignment horizontal="centerContinuous" vertical="center"/>
      <protection locked="0"/>
    </xf>
    <xf numFmtId="0" fontId="14" fillId="13" borderId="66" xfId="17" applyFont="1" applyFill="1" applyBorder="1" applyAlignment="1" applyProtection="1">
      <alignment horizontal="centerContinuous" vertical="center"/>
      <protection locked="0"/>
    </xf>
    <xf numFmtId="0" fontId="14" fillId="13" borderId="67" xfId="17" applyFont="1" applyFill="1" applyBorder="1" applyAlignment="1" applyProtection="1">
      <alignment horizontal="right" vertical="center"/>
      <protection locked="0"/>
    </xf>
    <xf numFmtId="0" fontId="3" fillId="22" borderId="8" xfId="8" applyFill="1" applyBorder="1" applyProtection="1">
      <protection hidden="1"/>
    </xf>
    <xf numFmtId="0" fontId="9" fillId="18" borderId="0" xfId="13" applyFont="1" applyFill="1" applyAlignment="1" applyProtection="1"/>
    <xf numFmtId="0" fontId="3" fillId="18" borderId="0" xfId="13" applyFont="1" applyFill="1"/>
    <xf numFmtId="0" fontId="5" fillId="18" borderId="0" xfId="13" applyFill="1"/>
    <xf numFmtId="0" fontId="0" fillId="18" borderId="0" xfId="0" applyFill="1" applyAlignment="1">
      <alignment vertical="center"/>
    </xf>
    <xf numFmtId="0" fontId="0" fillId="0" borderId="0" xfId="0" applyFill="1" applyAlignment="1">
      <alignment vertical="center"/>
    </xf>
    <xf numFmtId="0" fontId="64" fillId="0" borderId="0" xfId="0" applyFont="1" applyFill="1" applyAlignment="1">
      <alignment vertical="center"/>
    </xf>
    <xf numFmtId="0" fontId="4" fillId="18" borderId="0" xfId="0" applyFont="1" applyFill="1" applyAlignment="1">
      <alignment vertical="center"/>
    </xf>
    <xf numFmtId="0" fontId="5" fillId="7" borderId="40" xfId="0" applyFont="1" applyFill="1" applyBorder="1" applyAlignment="1">
      <alignment horizontal="left" vertical="center"/>
    </xf>
    <xf numFmtId="0" fontId="4" fillId="7" borderId="35" xfId="0" applyFont="1" applyFill="1" applyBorder="1" applyAlignment="1">
      <alignment horizontal="left" vertical="center"/>
    </xf>
    <xf numFmtId="0" fontId="4" fillId="7" borderId="70" xfId="0" applyFont="1" applyFill="1" applyBorder="1" applyAlignment="1">
      <alignment horizontal="left" vertical="center"/>
    </xf>
    <xf numFmtId="0" fontId="5" fillId="7" borderId="0" xfId="0" applyFont="1" applyFill="1" applyBorder="1" applyAlignment="1">
      <alignment horizontal="left" vertical="center"/>
    </xf>
    <xf numFmtId="0" fontId="4" fillId="7" borderId="0" xfId="0" applyFont="1" applyFill="1" applyBorder="1" applyAlignment="1">
      <alignment horizontal="left" vertical="center"/>
    </xf>
    <xf numFmtId="0" fontId="4" fillId="7" borderId="1" xfId="0" applyFont="1" applyFill="1" applyBorder="1" applyAlignment="1">
      <alignment horizontal="left" vertical="center"/>
    </xf>
    <xf numFmtId="0" fontId="4" fillId="0" borderId="71" xfId="0" applyFont="1" applyBorder="1" applyAlignment="1">
      <alignment horizontal="center" vertical="center"/>
    </xf>
    <xf numFmtId="0" fontId="82" fillId="5" borderId="10" xfId="0" applyFont="1" applyFill="1" applyBorder="1" applyAlignment="1">
      <alignment horizontal="center" vertical="center"/>
    </xf>
    <xf numFmtId="167" fontId="78" fillId="5" borderId="10" xfId="0" applyNumberFormat="1" applyFont="1" applyFill="1" applyBorder="1" applyAlignment="1">
      <alignment horizontal="center" vertical="center"/>
    </xf>
    <xf numFmtId="0" fontId="35" fillId="5" borderId="47" xfId="13" applyFont="1" applyFill="1" applyBorder="1" applyAlignment="1" applyProtection="1">
      <alignment horizontal="center" vertical="center"/>
      <protection locked="0"/>
    </xf>
    <xf numFmtId="171" fontId="31" fillId="5" borderId="47" xfId="0" applyNumberFormat="1" applyFont="1" applyFill="1" applyBorder="1" applyAlignment="1" applyProtection="1">
      <alignment horizontal="center" vertical="center"/>
      <protection locked="0"/>
    </xf>
    <xf numFmtId="167" fontId="3" fillId="2" borderId="10" xfId="0" applyNumberFormat="1" applyFont="1" applyFill="1" applyBorder="1" applyAlignment="1">
      <alignment vertical="center"/>
    </xf>
    <xf numFmtId="167" fontId="81" fillId="18" borderId="9" xfId="0" applyNumberFormat="1" applyFont="1" applyFill="1" applyBorder="1" applyAlignment="1">
      <alignment vertical="center"/>
    </xf>
    <xf numFmtId="167" fontId="4" fillId="2" borderId="10" xfId="0" applyNumberFormat="1" applyFont="1" applyFill="1" applyBorder="1" applyAlignment="1">
      <alignment vertical="center"/>
    </xf>
    <xf numFmtId="167" fontId="81" fillId="18" borderId="10" xfId="0" applyNumberFormat="1" applyFont="1" applyFill="1" applyBorder="1" applyAlignment="1">
      <alignment vertical="center"/>
    </xf>
    <xf numFmtId="0" fontId="3" fillId="18" borderId="0" xfId="0" applyFont="1" applyFill="1" applyAlignment="1">
      <alignment vertical="center"/>
    </xf>
    <xf numFmtId="0" fontId="4" fillId="13" borderId="71" xfId="0" applyFont="1" applyFill="1" applyBorder="1" applyAlignment="1">
      <alignment horizontal="center" vertical="center"/>
    </xf>
    <xf numFmtId="0" fontId="83" fillId="5" borderId="10" xfId="0" applyFont="1" applyFill="1" applyBorder="1" applyAlignment="1">
      <alignment horizontal="center" vertical="center"/>
    </xf>
    <xf numFmtId="167" fontId="83" fillId="5" borderId="47" xfId="0" applyNumberFormat="1" applyFont="1" applyFill="1" applyBorder="1" applyAlignment="1">
      <alignment horizontal="center" vertical="center"/>
    </xf>
    <xf numFmtId="0" fontId="83" fillId="5" borderId="47" xfId="0" applyFont="1" applyFill="1" applyBorder="1" applyAlignment="1">
      <alignment horizontal="center" vertical="center"/>
    </xf>
    <xf numFmtId="167" fontId="6" fillId="6" borderId="47" xfId="0" applyNumberFormat="1" applyFont="1" applyFill="1" applyBorder="1" applyAlignment="1">
      <alignment horizontal="center" vertical="center"/>
    </xf>
    <xf numFmtId="171" fontId="84" fillId="4" borderId="8" xfId="0" applyNumberFormat="1" applyFont="1" applyFill="1" applyBorder="1" applyAlignment="1" applyProtection="1">
      <alignment horizontal="center" vertical="center"/>
      <protection locked="0"/>
    </xf>
    <xf numFmtId="0" fontId="22" fillId="18" borderId="0" xfId="0" applyFont="1" applyFill="1" applyBorder="1" applyAlignment="1">
      <alignment vertical="center"/>
    </xf>
    <xf numFmtId="0" fontId="76" fillId="18" borderId="1" xfId="0" applyFont="1" applyFill="1" applyBorder="1" applyAlignment="1">
      <alignment vertical="top"/>
    </xf>
    <xf numFmtId="167" fontId="78" fillId="5" borderId="47" xfId="0" applyNumberFormat="1" applyFont="1" applyFill="1" applyBorder="1" applyAlignment="1">
      <alignment horizontal="center" vertical="center"/>
    </xf>
    <xf numFmtId="0" fontId="4" fillId="22" borderId="0" xfId="0" applyFont="1" applyFill="1" applyBorder="1" applyAlignment="1">
      <alignment horizontal="right" vertical="center"/>
    </xf>
    <xf numFmtId="2" fontId="22" fillId="22" borderId="0" xfId="0" applyNumberFormat="1" applyFont="1" applyFill="1" applyBorder="1" applyAlignment="1">
      <alignment horizontal="center" vertical="center"/>
    </xf>
    <xf numFmtId="0" fontId="4" fillId="22" borderId="0" xfId="0" applyFont="1" applyFill="1" applyBorder="1" applyAlignment="1">
      <alignment vertical="center"/>
    </xf>
    <xf numFmtId="0" fontId="23" fillId="22" borderId="0" xfId="0" applyFont="1" applyFill="1" applyBorder="1" applyAlignment="1">
      <alignment vertical="top"/>
    </xf>
    <xf numFmtId="0" fontId="23" fillId="22" borderId="1" xfId="0" applyFont="1" applyFill="1" applyBorder="1" applyAlignment="1">
      <alignment vertical="top"/>
    </xf>
    <xf numFmtId="0" fontId="4" fillId="22" borderId="3" xfId="0" applyFont="1" applyFill="1" applyBorder="1" applyAlignment="1">
      <alignment horizontal="right" vertical="center"/>
    </xf>
    <xf numFmtId="2" fontId="22" fillId="22" borderId="3" xfId="0" applyNumberFormat="1" applyFont="1" applyFill="1" applyBorder="1" applyAlignment="1">
      <alignment horizontal="center" vertical="center"/>
    </xf>
    <xf numFmtId="0" fontId="4" fillId="22" borderId="3" xfId="0" applyFont="1" applyFill="1" applyBorder="1" applyAlignment="1">
      <alignment vertical="center"/>
    </xf>
    <xf numFmtId="0" fontId="23" fillId="22" borderId="3" xfId="0" applyFont="1" applyFill="1" applyBorder="1" applyAlignment="1">
      <alignment vertical="top"/>
    </xf>
    <xf numFmtId="0" fontId="23" fillId="22" borderId="51" xfId="0" applyFont="1" applyFill="1" applyBorder="1" applyAlignment="1">
      <alignment vertical="top"/>
    </xf>
    <xf numFmtId="0" fontId="199" fillId="18" borderId="0" xfId="0" applyFont="1" applyFill="1" applyAlignment="1">
      <alignment vertical="center"/>
    </xf>
    <xf numFmtId="1" fontId="4" fillId="2" borderId="47" xfId="0" applyNumberFormat="1" applyFont="1" applyFill="1" applyBorder="1" applyAlignment="1">
      <alignment horizontal="center" vertical="center"/>
    </xf>
    <xf numFmtId="0" fontId="86" fillId="5" borderId="8" xfId="0" applyFont="1" applyFill="1" applyBorder="1" applyAlignment="1">
      <alignment horizontal="center" vertical="center" wrapText="1"/>
    </xf>
    <xf numFmtId="0" fontId="23" fillId="8" borderId="8" xfId="13" applyNumberFormat="1" applyFont="1" applyFill="1" applyBorder="1" applyAlignment="1" applyProtection="1">
      <alignment horizontal="center" vertical="center"/>
      <protection locked="0"/>
    </xf>
    <xf numFmtId="0" fontId="6" fillId="0" borderId="8" xfId="13" applyNumberFormat="1" applyFont="1" applyFill="1" applyBorder="1" applyAlignment="1" applyProtection="1">
      <alignment horizontal="center" vertical="center"/>
      <protection locked="0"/>
    </xf>
    <xf numFmtId="166" fontId="20" fillId="2" borderId="9" xfId="0" applyNumberFormat="1" applyFont="1" applyFill="1" applyBorder="1" applyAlignment="1" applyProtection="1">
      <alignment horizontal="center" vertical="center"/>
      <protection locked="0"/>
    </xf>
    <xf numFmtId="192" fontId="20" fillId="0" borderId="8" xfId="13" applyNumberFormat="1" applyFont="1" applyFill="1" applyBorder="1" applyAlignment="1" applyProtection="1">
      <alignment horizontal="right" vertical="center"/>
      <protection locked="0"/>
    </xf>
    <xf numFmtId="173" fontId="20" fillId="0" borderId="8" xfId="0" applyNumberFormat="1" applyFont="1" applyFill="1" applyBorder="1" applyAlignment="1" applyProtection="1">
      <alignment horizontal="center" vertical="center"/>
    </xf>
    <xf numFmtId="1" fontId="3" fillId="0" borderId="8" xfId="13" applyNumberFormat="1" applyFont="1" applyFill="1" applyBorder="1" applyAlignment="1" applyProtection="1">
      <alignment horizontal="left" vertical="center"/>
      <protection locked="0"/>
    </xf>
    <xf numFmtId="0" fontId="23" fillId="8" borderId="72" xfId="13" applyNumberFormat="1" applyFont="1" applyFill="1" applyBorder="1" applyAlignment="1" applyProtection="1">
      <alignment horizontal="center" vertical="center"/>
      <protection locked="0"/>
    </xf>
    <xf numFmtId="0" fontId="20" fillId="0" borderId="9" xfId="0" applyFont="1" applyBorder="1" applyAlignment="1">
      <alignment horizontal="center" vertical="center"/>
    </xf>
    <xf numFmtId="1" fontId="3" fillId="0" borderId="24" xfId="13" applyNumberFormat="1" applyFont="1" applyFill="1" applyBorder="1" applyAlignment="1" applyProtection="1">
      <alignment horizontal="left" vertical="center"/>
      <protection locked="0"/>
    </xf>
    <xf numFmtId="0" fontId="4" fillId="2" borderId="47" xfId="0" applyFont="1" applyFill="1" applyBorder="1" applyAlignment="1">
      <alignment horizontal="center" vertical="center"/>
    </xf>
    <xf numFmtId="0" fontId="4" fillId="0" borderId="73" xfId="0" applyFont="1" applyBorder="1" applyAlignment="1">
      <alignment horizontal="center" vertical="center"/>
    </xf>
    <xf numFmtId="0" fontId="4" fillId="2" borderId="32" xfId="0" applyFont="1" applyFill="1" applyBorder="1" applyAlignment="1">
      <alignment horizontal="center" vertical="center"/>
    </xf>
    <xf numFmtId="0" fontId="86" fillId="5" borderId="35" xfId="0" applyFont="1" applyFill="1" applyBorder="1" applyAlignment="1">
      <alignment horizontal="center" vertical="center" wrapText="1"/>
    </xf>
    <xf numFmtId="0" fontId="23" fillId="8" borderId="35" xfId="13" applyNumberFormat="1" applyFont="1" applyFill="1" applyBorder="1" applyAlignment="1" applyProtection="1">
      <alignment horizontal="center" vertical="center"/>
      <protection locked="0"/>
    </xf>
    <xf numFmtId="0" fontId="6" fillId="0" borderId="35" xfId="13" applyNumberFormat="1" applyFont="1" applyFill="1" applyBorder="1" applyAlignment="1" applyProtection="1">
      <alignment horizontal="center" vertical="center"/>
      <protection locked="0"/>
    </xf>
    <xf numFmtId="166" fontId="20" fillId="2" borderId="74" xfId="0" applyNumberFormat="1" applyFont="1" applyFill="1" applyBorder="1" applyAlignment="1" applyProtection="1">
      <alignment horizontal="center" vertical="center"/>
      <protection locked="0"/>
    </xf>
    <xf numFmtId="192" fontId="20" fillId="0" borderId="35" xfId="13" applyNumberFormat="1" applyFont="1" applyFill="1" applyBorder="1" applyAlignment="1" applyProtection="1">
      <alignment horizontal="right" vertical="center"/>
      <protection locked="0"/>
    </xf>
    <xf numFmtId="173" fontId="20" fillId="0" borderId="35" xfId="0" applyNumberFormat="1" applyFont="1" applyFill="1" applyBorder="1" applyAlignment="1" applyProtection="1">
      <alignment horizontal="center" vertical="center"/>
    </xf>
    <xf numFmtId="1" fontId="3" fillId="0" borderId="35" xfId="13" applyNumberFormat="1" applyFont="1" applyFill="1" applyBorder="1" applyAlignment="1" applyProtection="1">
      <alignment horizontal="left" vertical="center"/>
      <protection locked="0"/>
    </xf>
    <xf numFmtId="0" fontId="23" fillId="8" borderId="75" xfId="13" applyNumberFormat="1" applyFont="1" applyFill="1" applyBorder="1" applyAlignment="1" applyProtection="1">
      <alignment horizontal="center" vertical="center"/>
      <protection locked="0"/>
    </xf>
    <xf numFmtId="0" fontId="20" fillId="0" borderId="74" xfId="0" applyFont="1" applyBorder="1" applyAlignment="1">
      <alignment horizontal="center" vertical="center"/>
    </xf>
    <xf numFmtId="1" fontId="3" fillId="0" borderId="70" xfId="13" applyNumberFormat="1" applyFont="1" applyFill="1" applyBorder="1" applyAlignment="1" applyProtection="1">
      <alignment horizontal="left" vertical="center"/>
      <protection locked="0"/>
    </xf>
    <xf numFmtId="0" fontId="63" fillId="9" borderId="17" xfId="0" applyFont="1" applyFill="1" applyBorder="1" applyAlignment="1">
      <alignment horizontal="centerContinuous" vertical="center"/>
    </xf>
    <xf numFmtId="0" fontId="63" fillId="9" borderId="0" xfId="0" applyFont="1" applyFill="1" applyBorder="1" applyAlignment="1">
      <alignment horizontal="centerContinuous" vertical="center"/>
    </xf>
    <xf numFmtId="0" fontId="63" fillId="9" borderId="1" xfId="0" applyFont="1" applyFill="1" applyBorder="1" applyAlignment="1">
      <alignment horizontal="centerContinuous" vertical="center"/>
    </xf>
    <xf numFmtId="0" fontId="0" fillId="0" borderId="35" xfId="0" applyBorder="1" applyAlignment="1">
      <alignment vertical="center"/>
    </xf>
    <xf numFmtId="0" fontId="0" fillId="18" borderId="35" xfId="0" applyFill="1" applyBorder="1" applyAlignment="1">
      <alignment vertical="center"/>
    </xf>
    <xf numFmtId="0" fontId="0" fillId="18" borderId="70" xfId="0" applyFill="1" applyBorder="1" applyAlignment="1">
      <alignment vertical="center"/>
    </xf>
    <xf numFmtId="0" fontId="0" fillId="0" borderId="20" xfId="0" applyBorder="1" applyAlignment="1">
      <alignment vertical="center"/>
    </xf>
    <xf numFmtId="0" fontId="0" fillId="18" borderId="20" xfId="0" applyFill="1" applyBorder="1" applyAlignment="1">
      <alignment vertical="center"/>
    </xf>
    <xf numFmtId="0" fontId="0" fillId="18" borderId="76" xfId="0" applyFill="1" applyBorder="1" applyAlignment="1">
      <alignment vertical="center"/>
    </xf>
    <xf numFmtId="0" fontId="5" fillId="7" borderId="35" xfId="0" applyFont="1" applyFill="1" applyBorder="1" applyAlignment="1">
      <alignment horizontal="left" vertical="center"/>
    </xf>
    <xf numFmtId="1" fontId="20" fillId="0" borderId="47" xfId="0" applyNumberFormat="1" applyFont="1" applyFill="1" applyBorder="1" applyAlignment="1">
      <alignment horizontal="center" vertical="center"/>
    </xf>
    <xf numFmtId="167" fontId="35" fillId="5" borderId="47" xfId="0" applyNumberFormat="1" applyFont="1" applyFill="1" applyBorder="1" applyAlignment="1">
      <alignment horizontal="center" vertical="center"/>
    </xf>
    <xf numFmtId="166" fontId="6" fillId="0" borderId="47" xfId="13" applyNumberFormat="1" applyFont="1" applyFill="1" applyBorder="1" applyAlignment="1" applyProtection="1">
      <alignment horizontal="center" vertical="center"/>
      <protection locked="0"/>
    </xf>
    <xf numFmtId="167" fontId="4" fillId="0" borderId="10" xfId="0" applyNumberFormat="1" applyFont="1" applyFill="1" applyBorder="1" applyAlignment="1">
      <alignment vertical="center"/>
    </xf>
    <xf numFmtId="167" fontId="81" fillId="0" borderId="10" xfId="0" applyNumberFormat="1" applyFont="1" applyFill="1" applyBorder="1" applyAlignment="1">
      <alignment horizontal="center" vertical="center"/>
    </xf>
    <xf numFmtId="1" fontId="20" fillId="0" borderId="32" xfId="0" applyNumberFormat="1" applyFont="1" applyFill="1" applyBorder="1" applyAlignment="1">
      <alignment horizontal="center" vertical="center"/>
    </xf>
    <xf numFmtId="167" fontId="35" fillId="5" borderId="32" xfId="0" applyNumberFormat="1" applyFont="1" applyFill="1" applyBorder="1" applyAlignment="1">
      <alignment horizontal="center" vertical="center"/>
    </xf>
    <xf numFmtId="171" fontId="31" fillId="5" borderId="32" xfId="0" applyNumberFormat="1" applyFont="1" applyFill="1" applyBorder="1" applyAlignment="1" applyProtection="1">
      <alignment horizontal="center" vertical="center"/>
      <protection locked="0"/>
    </xf>
    <xf numFmtId="167" fontId="3" fillId="2" borderId="40" xfId="0" applyNumberFormat="1" applyFont="1" applyFill="1" applyBorder="1" applyAlignment="1">
      <alignment vertical="center"/>
    </xf>
    <xf numFmtId="167" fontId="81" fillId="18" borderId="74" xfId="0" applyNumberFormat="1" applyFont="1" applyFill="1" applyBorder="1" applyAlignment="1">
      <alignment vertical="center"/>
    </xf>
    <xf numFmtId="166" fontId="6" fillId="0" borderId="32" xfId="13" applyNumberFormat="1" applyFont="1" applyFill="1" applyBorder="1" applyAlignment="1" applyProtection="1">
      <alignment horizontal="center" vertical="center"/>
      <protection locked="0"/>
    </xf>
    <xf numFmtId="167" fontId="4" fillId="0" borderId="40" xfId="0" applyNumberFormat="1" applyFont="1" applyFill="1" applyBorder="1" applyAlignment="1">
      <alignment vertical="center"/>
    </xf>
    <xf numFmtId="167" fontId="81" fillId="0" borderId="40" xfId="0" applyNumberFormat="1" applyFont="1" applyFill="1" applyBorder="1" applyAlignment="1">
      <alignment horizontal="center" vertical="center"/>
    </xf>
    <xf numFmtId="0" fontId="90" fillId="22" borderId="58" xfId="0" applyFont="1" applyFill="1" applyBorder="1" applyAlignment="1">
      <alignment horizontal="right" vertical="center"/>
    </xf>
    <xf numFmtId="1" fontId="81" fillId="22" borderId="3" xfId="0" applyNumberFormat="1" applyFont="1" applyFill="1" applyBorder="1" applyAlignment="1">
      <alignment horizontal="center" vertical="center"/>
    </xf>
    <xf numFmtId="0" fontId="11" fillId="22" borderId="3" xfId="0" applyFont="1" applyFill="1" applyBorder="1" applyAlignment="1">
      <alignment horizontal="center" vertical="center"/>
    </xf>
    <xf numFmtId="0" fontId="0" fillId="22" borderId="3" xfId="0" applyFill="1" applyBorder="1" applyAlignment="1">
      <alignment vertical="center"/>
    </xf>
    <xf numFmtId="2" fontId="17" fillId="22" borderId="3" xfId="0" applyNumberFormat="1" applyFont="1" applyFill="1" applyBorder="1" applyAlignment="1">
      <alignment vertical="center"/>
    </xf>
    <xf numFmtId="167" fontId="17" fillId="22" borderId="3" xfId="0" applyNumberFormat="1" applyFont="1" applyFill="1" applyBorder="1" applyAlignment="1">
      <alignment vertical="center"/>
    </xf>
    <xf numFmtId="0" fontId="76" fillId="22" borderId="3" xfId="0" applyFont="1" applyFill="1" applyBorder="1" applyAlignment="1">
      <alignment vertical="top" wrapText="1"/>
    </xf>
    <xf numFmtId="0" fontId="76" fillId="22" borderId="51" xfId="0" applyFont="1" applyFill="1" applyBorder="1" applyAlignment="1">
      <alignment vertical="top" wrapText="1"/>
    </xf>
    <xf numFmtId="2" fontId="20" fillId="2" borderId="9" xfId="0" applyNumberFormat="1" applyFont="1" applyFill="1" applyBorder="1" applyAlignment="1" applyProtection="1">
      <alignment horizontal="center" vertical="center"/>
      <protection locked="0"/>
    </xf>
    <xf numFmtId="166" fontId="20" fillId="0" borderId="9" xfId="0" applyNumberFormat="1" applyFont="1" applyBorder="1" applyAlignment="1">
      <alignment horizontal="center" vertical="center"/>
    </xf>
    <xf numFmtId="0" fontId="4" fillId="22" borderId="35" xfId="0" applyFont="1" applyFill="1" applyBorder="1" applyAlignment="1">
      <alignment vertical="center"/>
    </xf>
    <xf numFmtId="167" fontId="81" fillId="0" borderId="10" xfId="0" applyNumberFormat="1" applyFont="1" applyFill="1" applyBorder="1" applyAlignment="1">
      <alignment horizontal="centerContinuous" vertical="center"/>
    </xf>
    <xf numFmtId="167" fontId="81" fillId="0" borderId="9" xfId="0" applyNumberFormat="1" applyFont="1" applyFill="1" applyBorder="1" applyAlignment="1">
      <alignment horizontal="centerContinuous" vertical="center"/>
    </xf>
    <xf numFmtId="0" fontId="85" fillId="22" borderId="77" xfId="0" applyFont="1" applyFill="1" applyBorder="1" applyAlignment="1">
      <alignment horizontal="center" vertical="center"/>
    </xf>
    <xf numFmtId="1" fontId="17" fillId="22" borderId="35" xfId="0" applyNumberFormat="1" applyFont="1" applyFill="1" applyBorder="1" applyAlignment="1">
      <alignment horizontal="center" vertical="center"/>
    </xf>
    <xf numFmtId="0" fontId="11" fillId="22" borderId="35" xfId="0" applyFont="1" applyFill="1" applyBorder="1" applyAlignment="1">
      <alignment horizontal="center" vertical="center"/>
    </xf>
    <xf numFmtId="2" fontId="4" fillId="2" borderId="9" xfId="0" applyNumberFormat="1" applyFont="1" applyFill="1" applyBorder="1" applyAlignment="1" applyProtection="1">
      <alignment horizontal="center" vertical="center"/>
      <protection locked="0"/>
    </xf>
    <xf numFmtId="192" fontId="20" fillId="0" borderId="10" xfId="13" applyNumberFormat="1" applyFont="1" applyFill="1" applyBorder="1" applyAlignment="1" applyProtection="1">
      <alignment horizontal="right" vertical="center"/>
      <protection locked="0"/>
    </xf>
    <xf numFmtId="1" fontId="5" fillId="0" borderId="24" xfId="13" applyNumberFormat="1" applyFont="1" applyFill="1" applyBorder="1" applyAlignment="1" applyProtection="1">
      <alignment horizontal="left" vertical="center"/>
      <protection locked="0"/>
    </xf>
    <xf numFmtId="2" fontId="4" fillId="2" borderId="74" xfId="0" applyNumberFormat="1" applyFont="1" applyFill="1" applyBorder="1" applyAlignment="1" applyProtection="1">
      <alignment horizontal="center" vertical="center"/>
      <protection locked="0"/>
    </xf>
    <xf numFmtId="192" fontId="20" fillId="0" borderId="40" xfId="13" applyNumberFormat="1" applyFont="1" applyFill="1" applyBorder="1" applyAlignment="1" applyProtection="1">
      <alignment horizontal="right" vertical="center"/>
      <protection locked="0"/>
    </xf>
    <xf numFmtId="1" fontId="5" fillId="0" borderId="70" xfId="13" applyNumberFormat="1" applyFont="1" applyFill="1" applyBorder="1" applyAlignment="1" applyProtection="1">
      <alignment horizontal="left" vertical="center"/>
      <protection locked="0"/>
    </xf>
    <xf numFmtId="0" fontId="85" fillId="18" borderId="17" xfId="0" applyFont="1" applyFill="1" applyBorder="1" applyAlignment="1">
      <alignment horizontal="center" vertical="center"/>
    </xf>
    <xf numFmtId="1" fontId="17" fillId="18" borderId="0" xfId="0" applyNumberFormat="1" applyFont="1" applyFill="1" applyBorder="1" applyAlignment="1">
      <alignment horizontal="center" vertical="center"/>
    </xf>
    <xf numFmtId="0" fontId="4" fillId="18" borderId="0" xfId="0" applyFont="1" applyFill="1" applyBorder="1" applyAlignment="1">
      <alignment vertical="center"/>
    </xf>
    <xf numFmtId="166" fontId="17" fillId="18" borderId="0" xfId="0" applyNumberFormat="1" applyFont="1" applyFill="1" applyBorder="1" applyAlignment="1">
      <alignment horizontal="center" vertical="center"/>
    </xf>
    <xf numFmtId="192" fontId="17" fillId="18" borderId="0" xfId="13" applyNumberFormat="1" applyFont="1" applyFill="1" applyBorder="1" applyAlignment="1" applyProtection="1">
      <alignment horizontal="center" vertical="center"/>
      <protection locked="0"/>
    </xf>
    <xf numFmtId="173" fontId="17" fillId="18" borderId="0" xfId="0" applyNumberFormat="1" applyFont="1" applyFill="1" applyBorder="1" applyAlignment="1" applyProtection="1">
      <alignment horizontal="center" vertical="center"/>
    </xf>
    <xf numFmtId="1" fontId="17" fillId="18" borderId="0" xfId="13" applyNumberFormat="1" applyFont="1" applyFill="1" applyBorder="1" applyAlignment="1" applyProtection="1">
      <alignment horizontal="center" vertical="center"/>
      <protection locked="0"/>
    </xf>
    <xf numFmtId="1" fontId="22" fillId="18" borderId="1" xfId="13" applyNumberFormat="1" applyFont="1" applyFill="1" applyBorder="1" applyAlignment="1" applyProtection="1">
      <alignment horizontal="center" vertical="center"/>
      <protection locked="0"/>
    </xf>
    <xf numFmtId="0" fontId="200" fillId="18" borderId="17" xfId="0" applyFont="1" applyFill="1" applyBorder="1" applyAlignment="1">
      <alignment horizontal="left" vertical="center"/>
    </xf>
    <xf numFmtId="0" fontId="200" fillId="18" borderId="0" xfId="0" applyFont="1" applyFill="1" applyBorder="1" applyAlignment="1">
      <alignment horizontal="left" vertical="center"/>
    </xf>
    <xf numFmtId="0" fontId="132" fillId="18" borderId="0" xfId="0" applyNumberFormat="1" applyFont="1" applyFill="1" applyBorder="1" applyAlignment="1">
      <alignment vertical="center"/>
    </xf>
    <xf numFmtId="0" fontId="200" fillId="13" borderId="0" xfId="0" applyFont="1" applyFill="1" applyBorder="1" applyAlignment="1">
      <alignment horizontal="left" vertical="center"/>
    </xf>
    <xf numFmtId="0" fontId="132" fillId="18" borderId="0" xfId="0" applyNumberFormat="1" applyFont="1" applyFill="1" applyBorder="1" applyAlignment="1" applyProtection="1">
      <alignment vertical="center"/>
      <protection locked="0"/>
    </xf>
    <xf numFmtId="0" fontId="132" fillId="18" borderId="1" xfId="0" applyNumberFormat="1" applyFont="1" applyFill="1" applyBorder="1" applyAlignment="1">
      <alignment vertical="center"/>
    </xf>
    <xf numFmtId="0" fontId="63" fillId="9" borderId="18" xfId="0" applyFont="1" applyFill="1" applyBorder="1" applyAlignment="1">
      <alignment horizontal="center" vertical="center"/>
    </xf>
    <xf numFmtId="0" fontId="63" fillId="9" borderId="15" xfId="0" applyFont="1" applyFill="1" applyBorder="1" applyAlignment="1">
      <alignment horizontal="center" vertical="center"/>
    </xf>
    <xf numFmtId="0" fontId="63" fillId="11" borderId="78" xfId="0" applyFont="1" applyFill="1" applyBorder="1" applyAlignment="1">
      <alignment horizontal="center" vertical="center"/>
    </xf>
    <xf numFmtId="0" fontId="63" fillId="9" borderId="16" xfId="0" applyFont="1" applyFill="1" applyBorder="1" applyAlignment="1">
      <alignment horizontal="center" vertical="center"/>
    </xf>
    <xf numFmtId="0" fontId="3" fillId="18" borderId="0" xfId="0" applyFont="1" applyFill="1"/>
    <xf numFmtId="0" fontId="14" fillId="39" borderId="50" xfId="8" applyFont="1" applyFill="1" applyBorder="1" applyAlignment="1">
      <alignment vertical="center"/>
    </xf>
    <xf numFmtId="165" fontId="153" fillId="39" borderId="17" xfId="14" applyNumberFormat="1" applyFont="1" applyFill="1" applyBorder="1" applyAlignment="1">
      <alignment vertical="center"/>
    </xf>
    <xf numFmtId="165" fontId="153" fillId="22" borderId="0" xfId="14" applyNumberFormat="1" applyFont="1" applyFill="1" applyBorder="1" applyAlignment="1">
      <alignment vertical="center"/>
    </xf>
    <xf numFmtId="165" fontId="153" fillId="22" borderId="1" xfId="14" applyNumberFormat="1" applyFont="1" applyFill="1" applyBorder="1" applyAlignment="1">
      <alignment vertical="center"/>
    </xf>
    <xf numFmtId="165" fontId="153" fillId="39" borderId="17" xfId="14" applyNumberFormat="1" applyFont="1" applyFill="1" applyBorder="1" applyAlignment="1">
      <alignment horizontal="left" vertical="center"/>
    </xf>
    <xf numFmtId="0" fontId="4" fillId="10" borderId="47" xfId="0" applyFont="1" applyFill="1" applyBorder="1" applyAlignment="1">
      <alignment horizontal="right" vertical="center"/>
    </xf>
    <xf numFmtId="14" fontId="0" fillId="0" borderId="8" xfId="0" applyNumberFormat="1" applyBorder="1" applyAlignment="1">
      <alignment horizontal="center" vertical="center"/>
    </xf>
    <xf numFmtId="0" fontId="4" fillId="10" borderId="9" xfId="0" applyFont="1" applyFill="1" applyBorder="1" applyAlignment="1">
      <alignment horizontal="center" vertical="center"/>
    </xf>
    <xf numFmtId="0" fontId="19" fillId="2" borderId="10" xfId="0" applyFont="1" applyFill="1" applyBorder="1" applyAlignment="1">
      <alignment horizontal="center" vertical="center"/>
    </xf>
    <xf numFmtId="0" fontId="19" fillId="2" borderId="9" xfId="0" applyFont="1" applyFill="1" applyBorder="1" applyAlignment="1">
      <alignment horizontal="center" vertical="center"/>
    </xf>
    <xf numFmtId="0" fontId="201" fillId="18" borderId="0" xfId="0" applyFont="1" applyFill="1" applyAlignment="1">
      <alignment vertical="center"/>
    </xf>
    <xf numFmtId="0" fontId="0" fillId="2" borderId="0" xfId="0" applyFill="1" applyAlignment="1">
      <alignment vertical="center"/>
    </xf>
    <xf numFmtId="0" fontId="142" fillId="18" borderId="0" xfId="0" applyFont="1" applyFill="1" applyAlignment="1">
      <alignment vertical="center"/>
    </xf>
    <xf numFmtId="0" fontId="63" fillId="9" borderId="21" xfId="0" applyFont="1" applyFill="1" applyBorder="1" applyAlignment="1">
      <alignment horizontal="center" vertical="center"/>
    </xf>
    <xf numFmtId="0" fontId="63" fillId="9" borderId="22" xfId="0" applyFont="1" applyFill="1" applyBorder="1" applyAlignment="1">
      <alignment horizontal="center" vertical="center"/>
    </xf>
    <xf numFmtId="0" fontId="63" fillId="9" borderId="23" xfId="0" applyFont="1" applyFill="1" applyBorder="1" applyAlignment="1">
      <alignment horizontal="center" vertical="center"/>
    </xf>
    <xf numFmtId="0" fontId="0" fillId="28" borderId="21" xfId="0" applyFill="1" applyBorder="1" applyAlignment="1">
      <alignment vertical="center"/>
    </xf>
    <xf numFmtId="0" fontId="3" fillId="28" borderId="22" xfId="0" applyFont="1" applyFill="1" applyBorder="1"/>
    <xf numFmtId="0" fontId="108" fillId="28" borderId="22" xfId="10" applyFill="1" applyBorder="1"/>
    <xf numFmtId="0" fontId="5" fillId="0" borderId="79" xfId="0" applyFont="1" applyFill="1" applyBorder="1" applyAlignment="1">
      <alignment horizontal="left" vertical="center"/>
    </xf>
    <xf numFmtId="0" fontId="0" fillId="0" borderId="20" xfId="0" applyFill="1" applyBorder="1"/>
    <xf numFmtId="0" fontId="83" fillId="0" borderId="20" xfId="0" applyFont="1" applyFill="1" applyBorder="1" applyAlignment="1">
      <alignment horizontal="center" vertical="center" wrapText="1"/>
    </xf>
    <xf numFmtId="0" fontId="0" fillId="0" borderId="76" xfId="0" applyFill="1" applyBorder="1"/>
    <xf numFmtId="0" fontId="9" fillId="18" borderId="0" xfId="0" applyFont="1" applyFill="1" applyAlignment="1">
      <alignment vertical="center"/>
    </xf>
    <xf numFmtId="0" fontId="0" fillId="22" borderId="0" xfId="0" applyFill="1" applyAlignment="1">
      <alignment vertical="center"/>
    </xf>
    <xf numFmtId="0" fontId="108" fillId="22" borderId="0" xfId="10" applyFill="1"/>
    <xf numFmtId="0" fontId="96" fillId="2" borderId="80" xfId="0" applyFont="1" applyFill="1" applyBorder="1" applyAlignment="1">
      <alignment horizontal="center" vertical="center"/>
    </xf>
    <xf numFmtId="0" fontId="97" fillId="2" borderId="80" xfId="0" applyFont="1" applyFill="1" applyBorder="1" applyAlignment="1">
      <alignment horizontal="center" vertical="center"/>
    </xf>
    <xf numFmtId="0" fontId="17" fillId="0" borderId="50" xfId="0" applyFont="1" applyBorder="1" applyAlignment="1">
      <alignment horizontal="center" vertical="center"/>
    </xf>
    <xf numFmtId="0" fontId="81" fillId="2" borderId="69" xfId="0" applyFont="1" applyFill="1" applyBorder="1" applyAlignment="1">
      <alignment vertical="center"/>
    </xf>
    <xf numFmtId="0" fontId="0" fillId="2" borderId="42" xfId="0" applyFill="1" applyBorder="1" applyAlignment="1">
      <alignment vertical="center"/>
    </xf>
    <xf numFmtId="0" fontId="88" fillId="0" borderId="50" xfId="0" applyFont="1" applyBorder="1" applyAlignment="1">
      <alignment horizontal="center" vertical="center"/>
    </xf>
    <xf numFmtId="0" fontId="142" fillId="18" borderId="0" xfId="0" applyFont="1" applyFill="1" applyAlignment="1">
      <alignment horizontal="right" vertical="center"/>
    </xf>
    <xf numFmtId="0" fontId="125" fillId="18" borderId="0" xfId="0" applyFont="1" applyFill="1" applyAlignment="1">
      <alignment horizontal="right" vertical="center"/>
    </xf>
    <xf numFmtId="0" fontId="108" fillId="18" borderId="1" xfId="10" applyFill="1" applyBorder="1" applyAlignment="1">
      <alignment horizontal="center"/>
    </xf>
    <xf numFmtId="0" fontId="5" fillId="2" borderId="17" xfId="0" applyFont="1" applyFill="1" applyBorder="1" applyAlignment="1">
      <alignment horizontal="left" vertical="center"/>
    </xf>
    <xf numFmtId="0" fontId="93" fillId="2" borderId="0" xfId="0" applyFont="1" applyFill="1" applyBorder="1" applyAlignment="1">
      <alignment horizontal="center" vertical="center"/>
    </xf>
    <xf numFmtId="0" fontId="22" fillId="2" borderId="81" xfId="0" applyFont="1" applyFill="1" applyBorder="1" applyAlignment="1">
      <alignment horizontal="right" vertical="center"/>
    </xf>
    <xf numFmtId="171" fontId="84" fillId="4" borderId="82" xfId="0" applyNumberFormat="1" applyFont="1" applyFill="1" applyBorder="1" applyAlignment="1" applyProtection="1">
      <alignment horizontal="center" vertical="center"/>
      <protection locked="0"/>
    </xf>
    <xf numFmtId="0" fontId="81" fillId="18" borderId="81" xfId="0" applyFont="1" applyFill="1" applyBorder="1" applyAlignment="1">
      <alignment horizontal="right" vertical="center"/>
    </xf>
    <xf numFmtId="167" fontId="6" fillId="18" borderId="10" xfId="0" applyNumberFormat="1" applyFont="1" applyFill="1" applyBorder="1" applyAlignment="1">
      <alignment horizontal="center" vertical="center"/>
    </xf>
    <xf numFmtId="167" fontId="20" fillId="18" borderId="47" xfId="0" applyNumberFormat="1" applyFont="1" applyFill="1" applyBorder="1" applyAlignment="1">
      <alignment horizontal="center" vertical="center"/>
    </xf>
    <xf numFmtId="167" fontId="6" fillId="18" borderId="47" xfId="0" applyNumberFormat="1" applyFont="1" applyFill="1" applyBorder="1" applyAlignment="1">
      <alignment horizontal="center" vertical="center"/>
    </xf>
    <xf numFmtId="0" fontId="108" fillId="18" borderId="51" xfId="10" applyFill="1" applyBorder="1" applyAlignment="1">
      <alignment horizontal="center"/>
    </xf>
    <xf numFmtId="0" fontId="4" fillId="2" borderId="17" xfId="0" applyFont="1" applyFill="1" applyBorder="1" applyAlignment="1">
      <alignment horizontal="left" vertical="center"/>
    </xf>
    <xf numFmtId="0" fontId="35" fillId="18" borderId="8" xfId="0" applyFont="1" applyFill="1" applyBorder="1" applyAlignment="1">
      <alignment horizontal="left" vertical="center"/>
    </xf>
    <xf numFmtId="0" fontId="62" fillId="18" borderId="8" xfId="0" applyFont="1" applyFill="1" applyBorder="1" applyAlignment="1">
      <alignment horizontal="left" vertical="center"/>
    </xf>
    <xf numFmtId="0" fontId="0" fillId="18" borderId="9" xfId="0" applyFill="1" applyBorder="1" applyAlignment="1">
      <alignment vertical="center"/>
    </xf>
    <xf numFmtId="0" fontId="81" fillId="18" borderId="0" xfId="0" applyFont="1" applyFill="1" applyBorder="1" applyAlignment="1">
      <alignment vertical="center"/>
    </xf>
    <xf numFmtId="0" fontId="17" fillId="18" borderId="81" xfId="0" applyFont="1" applyFill="1" applyBorder="1" applyAlignment="1">
      <alignment horizontal="right" vertical="center"/>
    </xf>
    <xf numFmtId="166" fontId="6" fillId="18" borderId="10" xfId="0" applyNumberFormat="1" applyFont="1" applyFill="1" applyBorder="1" applyAlignment="1">
      <alignment horizontal="center" vertical="center"/>
    </xf>
    <xf numFmtId="166" fontId="20" fillId="18" borderId="47" xfId="0" applyNumberFormat="1" applyFont="1" applyFill="1" applyBorder="1" applyAlignment="1">
      <alignment horizontal="center" vertical="center"/>
    </xf>
    <xf numFmtId="166" fontId="6" fillId="18" borderId="47" xfId="0" applyNumberFormat="1" applyFont="1" applyFill="1" applyBorder="1" applyAlignment="1">
      <alignment horizontal="center" vertical="center"/>
    </xf>
    <xf numFmtId="0" fontId="108" fillId="18" borderId="82" xfId="10" applyFill="1" applyBorder="1" applyAlignment="1">
      <alignment horizontal="center" vertical="center"/>
    </xf>
    <xf numFmtId="0" fontId="5" fillId="2" borderId="17" xfId="0" applyFont="1" applyFill="1" applyBorder="1" applyAlignment="1">
      <alignment horizontal="right" vertical="center"/>
    </xf>
    <xf numFmtId="0" fontId="35" fillId="18" borderId="83" xfId="0" applyFont="1" applyFill="1" applyBorder="1" applyAlignment="1">
      <alignment horizontal="left" vertical="center"/>
    </xf>
    <xf numFmtId="0" fontId="62" fillId="18" borderId="83" xfId="0" applyFont="1" applyFill="1" applyBorder="1" applyAlignment="1">
      <alignment horizontal="left" vertical="center"/>
    </xf>
    <xf numFmtId="0" fontId="0" fillId="18" borderId="84" xfId="0" applyFill="1" applyBorder="1" applyAlignment="1">
      <alignment vertical="center"/>
    </xf>
    <xf numFmtId="0" fontId="202" fillId="18" borderId="8" xfId="0" applyFont="1" applyFill="1" applyBorder="1" applyAlignment="1">
      <alignment horizontal="left" vertical="center"/>
    </xf>
    <xf numFmtId="0" fontId="16" fillId="18" borderId="8" xfId="0" applyFont="1" applyFill="1" applyBorder="1" applyAlignment="1">
      <alignment horizontal="left" vertical="center"/>
    </xf>
    <xf numFmtId="0" fontId="202" fillId="18" borderId="83" xfId="0" applyFont="1" applyFill="1" applyBorder="1" applyAlignment="1">
      <alignment horizontal="left" vertical="center"/>
    </xf>
    <xf numFmtId="0" fontId="16" fillId="18" borderId="83" xfId="0" applyFont="1" applyFill="1" applyBorder="1" applyAlignment="1">
      <alignment horizontal="left" vertical="center"/>
    </xf>
    <xf numFmtId="0" fontId="16" fillId="18" borderId="0" xfId="0" applyFont="1" applyFill="1" applyBorder="1" applyAlignment="1">
      <alignment horizontal="left" vertical="center"/>
    </xf>
    <xf numFmtId="0" fontId="16" fillId="18" borderId="0" xfId="0" applyFont="1" applyFill="1" applyBorder="1" applyAlignment="1">
      <alignment horizontal="right" vertical="center"/>
    </xf>
    <xf numFmtId="167" fontId="78" fillId="5" borderId="40" xfId="0" applyNumberFormat="1" applyFont="1" applyFill="1" applyBorder="1" applyAlignment="1">
      <alignment horizontal="center" vertical="center"/>
    </xf>
    <xf numFmtId="167" fontId="83" fillId="5" borderId="32" xfId="0" applyNumberFormat="1" applyFont="1" applyFill="1" applyBorder="1" applyAlignment="1">
      <alignment horizontal="center" vertical="center"/>
    </xf>
    <xf numFmtId="167" fontId="78" fillId="5" borderId="32" xfId="0" applyNumberFormat="1" applyFont="1" applyFill="1" applyBorder="1" applyAlignment="1">
      <alignment horizontal="center" vertical="center"/>
    </xf>
    <xf numFmtId="171" fontId="84" fillId="4" borderId="85" xfId="0" applyNumberFormat="1" applyFont="1" applyFill="1" applyBorder="1" applyAlignment="1" applyProtection="1">
      <alignment horizontal="center" vertical="center"/>
      <protection locked="0"/>
    </xf>
    <xf numFmtId="164" fontId="108" fillId="0" borderId="0" xfId="6" applyAlignment="1">
      <alignment vertical="center"/>
    </xf>
    <xf numFmtId="164" fontId="108" fillId="2" borderId="17" xfId="6" applyFill="1" applyBorder="1" applyAlignment="1">
      <alignment horizontal="left" vertical="center"/>
    </xf>
    <xf numFmtId="164" fontId="108" fillId="18" borderId="8" xfId="6" applyFill="1" applyBorder="1" applyAlignment="1">
      <alignment horizontal="left" vertical="center"/>
    </xf>
    <xf numFmtId="164" fontId="108" fillId="18" borderId="9" xfId="6" applyFill="1" applyBorder="1" applyAlignment="1">
      <alignment vertical="center"/>
    </xf>
    <xf numFmtId="167" fontId="108" fillId="5" borderId="12" xfId="6" applyNumberFormat="1" applyFill="1" applyBorder="1" applyAlignment="1">
      <alignment horizontal="center" vertical="center"/>
    </xf>
    <xf numFmtId="167" fontId="108" fillId="5" borderId="46" xfId="6" applyNumberFormat="1" applyFill="1" applyBorder="1" applyAlignment="1">
      <alignment horizontal="center" vertical="center"/>
    </xf>
    <xf numFmtId="167" fontId="108" fillId="6" borderId="46" xfId="6" applyNumberFormat="1" applyFill="1" applyBorder="1" applyAlignment="1">
      <alignment horizontal="center" vertical="center"/>
    </xf>
    <xf numFmtId="171" fontId="108" fillId="4" borderId="86" xfId="6" applyNumberFormat="1" applyFill="1" applyBorder="1" applyAlignment="1" applyProtection="1">
      <alignment horizontal="center" vertical="center"/>
      <protection locked="0"/>
    </xf>
    <xf numFmtId="164" fontId="108" fillId="18" borderId="0" xfId="6" applyFill="1" applyAlignment="1">
      <alignment vertical="center"/>
    </xf>
    <xf numFmtId="0" fontId="93" fillId="0" borderId="0" xfId="0" applyFont="1" applyFill="1" applyBorder="1" applyAlignment="1">
      <alignment horizontal="center" vertical="center"/>
    </xf>
    <xf numFmtId="0" fontId="4" fillId="0" borderId="0" xfId="0" applyFont="1" applyFill="1" applyBorder="1" applyAlignment="1">
      <alignment horizontal="right" vertical="center"/>
    </xf>
    <xf numFmtId="167" fontId="5" fillId="0" borderId="35" xfId="0" applyNumberFormat="1" applyFont="1" applyFill="1" applyBorder="1" applyAlignment="1">
      <alignment horizontal="center" vertical="center"/>
    </xf>
    <xf numFmtId="167" fontId="5" fillId="0" borderId="70" xfId="0" applyNumberFormat="1" applyFont="1" applyFill="1" applyBorder="1" applyAlignment="1">
      <alignment horizontal="center" vertical="center"/>
    </xf>
    <xf numFmtId="0" fontId="16" fillId="18" borderId="9" xfId="0" applyFont="1" applyFill="1" applyBorder="1" applyAlignment="1">
      <alignment horizontal="left" vertical="center"/>
    </xf>
    <xf numFmtId="0" fontId="16" fillId="18" borderId="84" xfId="0" applyFont="1" applyFill="1" applyBorder="1" applyAlignment="1">
      <alignment horizontal="left" vertical="center"/>
    </xf>
    <xf numFmtId="0" fontId="3" fillId="0" borderId="0" xfId="0" applyFont="1" applyAlignment="1">
      <alignment vertical="center"/>
    </xf>
    <xf numFmtId="0" fontId="5" fillId="2" borderId="18" xfId="0" applyFont="1" applyFill="1" applyBorder="1" applyAlignment="1">
      <alignment horizontal="left" vertical="center"/>
    </xf>
    <xf numFmtId="0" fontId="16" fillId="18" borderId="25" xfId="0" applyFont="1" applyFill="1" applyBorder="1" applyAlignment="1">
      <alignment horizontal="left" vertical="center"/>
    </xf>
    <xf numFmtId="0" fontId="16" fillId="18" borderId="27" xfId="0" applyFont="1" applyFill="1" applyBorder="1" applyAlignment="1">
      <alignment horizontal="left" vertical="center"/>
    </xf>
    <xf numFmtId="167" fontId="78" fillId="5" borderId="26" xfId="0" applyNumberFormat="1" applyFont="1" applyFill="1" applyBorder="1" applyAlignment="1">
      <alignment horizontal="center" vertical="center"/>
    </xf>
    <xf numFmtId="167" fontId="83" fillId="5" borderId="48" xfId="0" applyNumberFormat="1" applyFont="1" applyFill="1" applyBorder="1" applyAlignment="1">
      <alignment horizontal="center" vertical="center"/>
    </xf>
    <xf numFmtId="167" fontId="6" fillId="6" borderId="48" xfId="0" applyNumberFormat="1" applyFont="1" applyFill="1" applyBorder="1" applyAlignment="1">
      <alignment horizontal="center" vertical="center"/>
    </xf>
    <xf numFmtId="167" fontId="78" fillId="5" borderId="48" xfId="0" applyNumberFormat="1" applyFont="1" applyFill="1" applyBorder="1" applyAlignment="1">
      <alignment horizontal="center" vertical="center"/>
    </xf>
    <xf numFmtId="171" fontId="84" fillId="4" borderId="87" xfId="0" applyNumberFormat="1" applyFont="1" applyFill="1" applyBorder="1" applyAlignment="1" applyProtection="1">
      <alignment horizontal="center" vertical="center"/>
      <protection locked="0"/>
    </xf>
    <xf numFmtId="0" fontId="0" fillId="18" borderId="18" xfId="0" applyFill="1" applyBorder="1" applyAlignment="1">
      <alignment vertical="center"/>
    </xf>
    <xf numFmtId="0" fontId="0" fillId="18" borderId="15" xfId="0" applyFill="1" applyBorder="1" applyAlignment="1">
      <alignment vertical="center"/>
    </xf>
    <xf numFmtId="0" fontId="81" fillId="18" borderId="88" xfId="0" applyFont="1" applyFill="1" applyBorder="1" applyAlignment="1">
      <alignment horizontal="right" vertical="center"/>
    </xf>
    <xf numFmtId="167" fontId="6" fillId="18" borderId="48" xfId="0" applyNumberFormat="1" applyFont="1" applyFill="1" applyBorder="1" applyAlignment="1">
      <alignment horizontal="center" vertical="center"/>
    </xf>
    <xf numFmtId="167" fontId="6" fillId="18" borderId="26" xfId="0" applyNumberFormat="1" applyFont="1" applyFill="1" applyBorder="1" applyAlignment="1">
      <alignment horizontal="center" vertical="center"/>
    </xf>
    <xf numFmtId="167" fontId="20" fillId="18" borderId="48" xfId="0" applyNumberFormat="1" applyFont="1" applyFill="1" applyBorder="1" applyAlignment="1">
      <alignment horizontal="center" vertical="center"/>
    </xf>
    <xf numFmtId="0" fontId="0" fillId="31" borderId="0" xfId="0" applyFill="1" applyAlignment="1">
      <alignment horizontal="centerContinuous" vertical="center"/>
    </xf>
    <xf numFmtId="0" fontId="80" fillId="31" borderId="0" xfId="0" applyFont="1" applyFill="1" applyAlignment="1">
      <alignment horizontal="centerContinuous" vertical="center"/>
    </xf>
    <xf numFmtId="0" fontId="108" fillId="2" borderId="0" xfId="10" applyFill="1"/>
    <xf numFmtId="0" fontId="0" fillId="40" borderId="0" xfId="0" applyFill="1"/>
    <xf numFmtId="0" fontId="80" fillId="40" borderId="0" xfId="0" applyFont="1" applyFill="1" applyAlignment="1">
      <alignment horizontal="left" vertical="center"/>
    </xf>
    <xf numFmtId="0" fontId="132" fillId="0" borderId="0" xfId="8" applyFont="1" applyAlignment="1">
      <alignment vertical="center"/>
    </xf>
    <xf numFmtId="0" fontId="132" fillId="18" borderId="0" xfId="8" applyFont="1" applyFill="1" applyAlignment="1">
      <alignment vertical="center"/>
    </xf>
    <xf numFmtId="0" fontId="239" fillId="0" borderId="17" xfId="8" applyFont="1" applyBorder="1" applyAlignment="1">
      <alignment horizontal="center" vertical="center"/>
    </xf>
    <xf numFmtId="0" fontId="240" fillId="18" borderId="1" xfId="17" applyFont="1" applyFill="1" applyBorder="1" applyAlignment="1">
      <alignment horizontal="center" vertical="center"/>
    </xf>
    <xf numFmtId="0" fontId="241" fillId="0" borderId="153" xfId="8" applyFont="1" applyBorder="1" applyAlignment="1">
      <alignment vertical="center"/>
    </xf>
    <xf numFmtId="0" fontId="242" fillId="18" borderId="1" xfId="17" applyFont="1" applyFill="1" applyBorder="1" applyAlignment="1">
      <alignment horizontal="center" vertical="center"/>
    </xf>
    <xf numFmtId="0" fontId="243" fillId="18" borderId="0" xfId="17" applyFont="1" applyFill="1" applyAlignment="1">
      <alignment horizontal="center" vertical="center"/>
    </xf>
    <xf numFmtId="0" fontId="244" fillId="18" borderId="0" xfId="17" applyFont="1" applyFill="1" applyAlignment="1">
      <alignment horizontal="center" vertical="center"/>
    </xf>
    <xf numFmtId="0" fontId="238" fillId="0" borderId="0" xfId="8" applyFont="1"/>
    <xf numFmtId="0" fontId="131" fillId="18" borderId="0" xfId="17" applyFont="1" applyFill="1" applyAlignment="1">
      <alignment vertical="center"/>
    </xf>
    <xf numFmtId="0" fontId="238" fillId="0" borderId="0" xfId="8" applyFont="1" applyAlignment="1">
      <alignment vertical="center"/>
    </xf>
    <xf numFmtId="0" fontId="132" fillId="0" borderId="0" xfId="8" applyFont="1"/>
    <xf numFmtId="0" fontId="126" fillId="18" borderId="0" xfId="17" applyFont="1" applyFill="1" applyAlignment="1">
      <alignment horizontal="center" vertical="center"/>
    </xf>
    <xf numFmtId="0" fontId="245" fillId="18" borderId="1" xfId="17" applyFont="1" applyFill="1" applyBorder="1" applyAlignment="1">
      <alignment vertical="center"/>
    </xf>
    <xf numFmtId="0" fontId="108" fillId="0" borderId="155" xfId="20" applyFont="1" applyBorder="1" applyAlignment="1">
      <alignment vertical="center"/>
    </xf>
    <xf numFmtId="0" fontId="108" fillId="0" borderId="156" xfId="20" applyFont="1" applyBorder="1" applyAlignment="1">
      <alignment vertical="center"/>
    </xf>
    <xf numFmtId="0" fontId="246" fillId="0" borderId="156" xfId="20" applyFont="1" applyBorder="1" applyAlignment="1">
      <alignment vertical="center"/>
    </xf>
    <xf numFmtId="0" fontId="108" fillId="0" borderId="157" xfId="20" applyFont="1" applyBorder="1" applyAlignment="1">
      <alignment vertical="center"/>
    </xf>
    <xf numFmtId="0" fontId="247" fillId="18" borderId="0" xfId="17" applyFont="1" applyFill="1" applyAlignment="1">
      <alignment horizontal="center" vertical="center"/>
    </xf>
    <xf numFmtId="0" fontId="123" fillId="0" borderId="0" xfId="8" applyFont="1" applyAlignment="1">
      <alignment horizontal="center" vertical="center"/>
    </xf>
    <xf numFmtId="0" fontId="132" fillId="0" borderId="155" xfId="8" applyFont="1" applyBorder="1" applyAlignment="1">
      <alignment vertical="center"/>
    </xf>
    <xf numFmtId="0" fontId="132" fillId="0" borderId="156" xfId="8" applyFont="1" applyBorder="1" applyAlignment="1">
      <alignment vertical="center"/>
    </xf>
    <xf numFmtId="0" fontId="241" fillId="0" borderId="156" xfId="8" applyFont="1" applyBorder="1" applyAlignment="1">
      <alignment vertical="center"/>
    </xf>
    <xf numFmtId="0" fontId="241" fillId="0" borderId="157" xfId="8" applyFont="1" applyBorder="1" applyAlignment="1">
      <alignment vertical="center"/>
    </xf>
    <xf numFmtId="0" fontId="250" fillId="54" borderId="0" xfId="22" applyFill="1" applyAlignment="1">
      <alignment horizontal="center" vertical="center"/>
    </xf>
    <xf numFmtId="0" fontId="250" fillId="2" borderId="0" xfId="22" applyFill="1" applyAlignment="1">
      <alignment horizontal="center" vertical="center"/>
    </xf>
    <xf numFmtId="0" fontId="250" fillId="55" borderId="0" xfId="22" applyFill="1" applyAlignment="1">
      <alignment horizontal="center" vertical="center"/>
    </xf>
    <xf numFmtId="0" fontId="250" fillId="15" borderId="0" xfId="22" applyFill="1" applyAlignment="1">
      <alignment horizontal="center" vertical="center"/>
    </xf>
    <xf numFmtId="0" fontId="250" fillId="14" borderId="0" xfId="22" applyFill="1" applyAlignment="1">
      <alignment horizontal="center" vertical="center"/>
    </xf>
    <xf numFmtId="0" fontId="250" fillId="56" borderId="0" xfId="22" applyFill="1" applyAlignment="1">
      <alignment horizontal="center" vertical="center"/>
    </xf>
    <xf numFmtId="0" fontId="250" fillId="57" borderId="0" xfId="22" applyFill="1" applyAlignment="1">
      <alignment horizontal="center" vertical="center"/>
    </xf>
    <xf numFmtId="0" fontId="250" fillId="58" borderId="0" xfId="22" applyFill="1" applyAlignment="1">
      <alignment horizontal="center" vertical="center"/>
    </xf>
    <xf numFmtId="0" fontId="250" fillId="59" borderId="0" xfId="22" applyFill="1" applyAlignment="1">
      <alignment horizontal="center" vertical="center"/>
    </xf>
    <xf numFmtId="0" fontId="250" fillId="60" borderId="0" xfId="22" applyFill="1" applyAlignment="1">
      <alignment horizontal="center" vertical="center"/>
    </xf>
    <xf numFmtId="0" fontId="250" fillId="61" borderId="0" xfId="22" applyFill="1" applyAlignment="1">
      <alignment horizontal="center" vertical="center"/>
    </xf>
    <xf numFmtId="0" fontId="250" fillId="62" borderId="0" xfId="22" applyFill="1" applyAlignment="1">
      <alignment horizontal="center" vertical="center"/>
    </xf>
    <xf numFmtId="0" fontId="250" fillId="63" borderId="0" xfId="22" applyFill="1" applyAlignment="1">
      <alignment horizontal="center" vertical="center"/>
    </xf>
    <xf numFmtId="0" fontId="250" fillId="64" borderId="0" xfId="22" applyFill="1" applyAlignment="1">
      <alignment horizontal="center" vertical="center"/>
    </xf>
    <xf numFmtId="0" fontId="250" fillId="6" borderId="0" xfId="22" applyFill="1" applyAlignment="1">
      <alignment horizontal="center" vertical="center"/>
    </xf>
    <xf numFmtId="0" fontId="250" fillId="9" borderId="0" xfId="22" applyFill="1" applyAlignment="1">
      <alignment horizontal="center" vertical="center"/>
    </xf>
    <xf numFmtId="0" fontId="3" fillId="0" borderId="0" xfId="21"/>
    <xf numFmtId="0" fontId="250" fillId="66" borderId="0" xfId="22" applyFill="1" applyAlignment="1">
      <alignment horizontal="center" vertical="center"/>
    </xf>
    <xf numFmtId="0" fontId="250" fillId="67" borderId="0" xfId="22" applyFill="1" applyAlignment="1">
      <alignment horizontal="center" vertical="center"/>
    </xf>
    <xf numFmtId="0" fontId="250" fillId="5" borderId="0" xfId="22" applyFill="1" applyAlignment="1">
      <alignment horizontal="center" vertical="center"/>
    </xf>
    <xf numFmtId="0" fontId="250" fillId="68" borderId="0" xfId="22" applyFill="1" applyAlignment="1">
      <alignment horizontal="center" vertical="center"/>
    </xf>
    <xf numFmtId="0" fontId="250" fillId="69" borderId="0" xfId="22" applyFill="1" applyAlignment="1">
      <alignment horizontal="center" vertical="center"/>
    </xf>
    <xf numFmtId="0" fontId="250" fillId="70" borderId="0" xfId="22" applyFill="1" applyAlignment="1">
      <alignment horizontal="center" vertical="center"/>
    </xf>
    <xf numFmtId="0" fontId="250" fillId="71" borderId="0" xfId="22" applyFill="1" applyAlignment="1">
      <alignment horizontal="center" vertical="center"/>
    </xf>
    <xf numFmtId="0" fontId="250" fillId="10" borderId="0" xfId="22" applyFill="1" applyAlignment="1">
      <alignment horizontal="center" vertical="center"/>
    </xf>
    <xf numFmtId="0" fontId="250" fillId="73" borderId="0" xfId="22" applyFill="1" applyAlignment="1">
      <alignment horizontal="center" vertical="center"/>
    </xf>
    <xf numFmtId="0" fontId="250" fillId="74" borderId="0" xfId="22" applyFill="1" applyAlignment="1">
      <alignment horizontal="center" vertical="center"/>
    </xf>
    <xf numFmtId="0" fontId="250" fillId="75" borderId="0" xfId="22" applyFill="1" applyAlignment="1">
      <alignment horizontal="center" vertical="center"/>
    </xf>
    <xf numFmtId="0" fontId="250" fillId="76" borderId="0" xfId="22" applyFill="1" applyAlignment="1">
      <alignment horizontal="center" vertical="center"/>
    </xf>
    <xf numFmtId="0" fontId="250" fillId="77" borderId="0" xfId="22" applyFill="1" applyAlignment="1">
      <alignment horizontal="center" vertical="center"/>
    </xf>
    <xf numFmtId="0" fontId="250" fillId="78" borderId="0" xfId="22" applyFill="1" applyAlignment="1">
      <alignment horizontal="center" vertical="center"/>
    </xf>
    <xf numFmtId="0" fontId="250" fillId="79" borderId="0" xfId="22" applyFill="1" applyAlignment="1">
      <alignment horizontal="center" vertical="center"/>
    </xf>
    <xf numFmtId="0" fontId="250" fillId="80" borderId="0" xfId="22" applyFill="1" applyAlignment="1">
      <alignment horizontal="center" vertical="center"/>
    </xf>
    <xf numFmtId="0" fontId="250" fillId="82" borderId="0" xfId="22" applyFill="1" applyAlignment="1">
      <alignment horizontal="center" vertical="center"/>
    </xf>
    <xf numFmtId="0" fontId="250" fillId="83" borderId="0" xfId="22" applyFill="1" applyAlignment="1">
      <alignment horizontal="center" vertical="center"/>
    </xf>
    <xf numFmtId="0" fontId="250" fillId="13" borderId="0" xfId="22" applyFill="1" applyAlignment="1">
      <alignment horizontal="center" vertical="center"/>
    </xf>
    <xf numFmtId="0" fontId="250" fillId="4" borderId="0" xfId="22" applyFill="1" applyAlignment="1">
      <alignment horizontal="center" vertical="center"/>
    </xf>
    <xf numFmtId="0" fontId="250" fillId="84" borderId="0" xfId="22" applyFill="1" applyAlignment="1">
      <alignment horizontal="center" vertical="center"/>
    </xf>
    <xf numFmtId="0" fontId="250" fillId="85" borderId="0" xfId="22" applyFill="1" applyAlignment="1">
      <alignment horizontal="center" vertical="center"/>
    </xf>
    <xf numFmtId="0" fontId="250" fillId="3" borderId="0" xfId="22" applyFill="1" applyAlignment="1">
      <alignment horizontal="center" vertical="center"/>
    </xf>
    <xf numFmtId="0" fontId="250" fillId="86" borderId="0" xfId="22" applyFill="1" applyAlignment="1">
      <alignment horizontal="center" vertical="center"/>
    </xf>
    <xf numFmtId="0" fontId="250" fillId="87" borderId="0" xfId="22" applyFill="1" applyAlignment="1">
      <alignment horizontal="center" vertical="center"/>
    </xf>
    <xf numFmtId="0" fontId="250" fillId="88" borderId="0" xfId="22" applyFill="1" applyAlignment="1">
      <alignment horizontal="center" vertical="center"/>
    </xf>
    <xf numFmtId="0" fontId="250" fillId="12" borderId="0" xfId="22" applyFill="1" applyAlignment="1">
      <alignment horizontal="center" vertical="center"/>
    </xf>
    <xf numFmtId="0" fontId="250" fillId="52" borderId="0" xfId="22" applyFill="1" applyAlignment="1">
      <alignment horizontal="center" vertical="center"/>
    </xf>
    <xf numFmtId="0" fontId="250" fillId="89" borderId="0" xfId="22" applyFill="1" applyAlignment="1">
      <alignment horizontal="center" vertical="center"/>
    </xf>
    <xf numFmtId="0" fontId="250" fillId="90" borderId="0" xfId="22" applyFill="1" applyAlignment="1">
      <alignment horizontal="center" vertical="center"/>
    </xf>
    <xf numFmtId="0" fontId="250" fillId="91" borderId="0" xfId="22" applyFill="1" applyAlignment="1">
      <alignment horizontal="center" vertical="center"/>
    </xf>
    <xf numFmtId="0" fontId="250" fillId="92" borderId="0" xfId="22" applyFill="1" applyAlignment="1">
      <alignment horizontal="center" vertical="center"/>
    </xf>
    <xf numFmtId="0" fontId="250" fillId="93" borderId="0" xfId="22" applyFill="1" applyAlignment="1">
      <alignment horizontal="center" vertical="center"/>
    </xf>
    <xf numFmtId="0" fontId="250" fillId="94" borderId="0" xfId="22" applyFill="1" applyAlignment="1">
      <alignment horizontal="center" vertical="center"/>
    </xf>
    <xf numFmtId="0" fontId="250" fillId="95" borderId="0" xfId="22" applyFill="1" applyAlignment="1">
      <alignment horizontal="center" vertical="center"/>
    </xf>
    <xf numFmtId="0" fontId="250" fillId="96" borderId="0" xfId="22" applyFill="1" applyAlignment="1">
      <alignment horizontal="center" vertical="center"/>
    </xf>
    <xf numFmtId="0" fontId="250" fillId="97" borderId="0" xfId="22" applyFill="1" applyAlignment="1">
      <alignment horizontal="center" vertical="center"/>
    </xf>
    <xf numFmtId="0" fontId="250" fillId="98" borderId="0" xfId="22" applyFill="1" applyAlignment="1">
      <alignment horizontal="center" vertical="center"/>
    </xf>
    <xf numFmtId="0" fontId="250" fillId="99" borderId="0" xfId="22" applyFill="1" applyAlignment="1">
      <alignment horizontal="center" vertical="center"/>
    </xf>
    <xf numFmtId="0" fontId="250" fillId="11" borderId="0" xfId="22" applyFill="1" applyAlignment="1">
      <alignment horizontal="center" vertical="center"/>
    </xf>
    <xf numFmtId="0" fontId="0" fillId="0" borderId="0" xfId="0" applyAlignment="1">
      <alignment horizontal="center"/>
    </xf>
    <xf numFmtId="0" fontId="284" fillId="29" borderId="0" xfId="8" applyFont="1" applyFill="1" applyAlignment="1">
      <alignment horizontal="right" vertical="center"/>
    </xf>
    <xf numFmtId="0" fontId="3" fillId="0" borderId="0" xfId="24" applyAlignment="1">
      <alignment vertical="center"/>
    </xf>
    <xf numFmtId="0" fontId="298" fillId="0" borderId="0" xfId="22" applyFont="1"/>
    <xf numFmtId="0" fontId="3" fillId="37" borderId="0" xfId="8" applyFill="1" applyProtection="1">
      <protection hidden="1"/>
    </xf>
    <xf numFmtId="0" fontId="108" fillId="37" borderId="0" xfId="10" applyFill="1"/>
    <xf numFmtId="0" fontId="3" fillId="37" borderId="0" xfId="8" applyFill="1" applyAlignment="1">
      <alignment vertical="center"/>
    </xf>
    <xf numFmtId="0" fontId="3" fillId="0" borderId="0" xfId="8"/>
    <xf numFmtId="0" fontId="299" fillId="37" borderId="0" xfId="8" applyFont="1" applyFill="1" applyAlignment="1">
      <alignment vertical="center"/>
    </xf>
    <xf numFmtId="0" fontId="300" fillId="37" borderId="0" xfId="8" applyFont="1" applyFill="1" applyAlignment="1">
      <alignment vertical="center"/>
    </xf>
    <xf numFmtId="0" fontId="301" fillId="37" borderId="0" xfId="8" applyFont="1" applyFill="1" applyAlignment="1">
      <alignment vertical="center"/>
    </xf>
    <xf numFmtId="0" fontId="303" fillId="37" borderId="0" xfId="8" applyFont="1" applyFill="1" applyAlignment="1">
      <alignment vertical="center"/>
    </xf>
    <xf numFmtId="0" fontId="3" fillId="0" borderId="0" xfId="8" applyAlignment="1">
      <alignment vertical="center"/>
    </xf>
    <xf numFmtId="0" fontId="309" fillId="37" borderId="0" xfId="19" applyFont="1" applyFill="1" applyAlignment="1">
      <alignment vertical="center"/>
    </xf>
    <xf numFmtId="0" fontId="310" fillId="37" borderId="0" xfId="8" applyFont="1" applyFill="1" applyAlignment="1">
      <alignment vertical="center"/>
    </xf>
    <xf numFmtId="0" fontId="311" fillId="37" borderId="0" xfId="8" applyFont="1" applyFill="1" applyAlignment="1">
      <alignment vertical="center"/>
    </xf>
    <xf numFmtId="0" fontId="312" fillId="37" borderId="0" xfId="26" applyFont="1" applyFill="1" applyAlignment="1">
      <alignment horizontal="left" vertical="center"/>
    </xf>
    <xf numFmtId="0" fontId="311" fillId="37" borderId="0" xfId="8" applyFont="1" applyFill="1" applyAlignment="1">
      <alignment horizontal="center" vertical="center"/>
    </xf>
    <xf numFmtId="0" fontId="313" fillId="37" borderId="0" xfId="8" applyFont="1" applyFill="1" applyAlignment="1">
      <alignment vertical="center"/>
    </xf>
    <xf numFmtId="165" fontId="314" fillId="37" borderId="8" xfId="14" applyNumberFormat="1" applyFont="1" applyFill="1" applyBorder="1" applyAlignment="1">
      <alignment horizontal="center" vertical="center"/>
    </xf>
    <xf numFmtId="189" fontId="315" fillId="109" borderId="160" xfId="0" applyNumberFormat="1" applyFont="1" applyFill="1" applyBorder="1" applyAlignment="1" applyProtection="1">
      <alignment horizontal="center" vertical="center"/>
      <protection locked="0"/>
    </xf>
    <xf numFmtId="181" fontId="316" fillId="110" borderId="161" xfId="8" applyNumberFormat="1" applyFont="1" applyFill="1" applyBorder="1" applyAlignment="1">
      <alignment horizontal="center" vertical="center"/>
    </xf>
    <xf numFmtId="0" fontId="317" fillId="37" borderId="0" xfId="8" applyFont="1" applyFill="1" applyAlignment="1">
      <alignment horizontal="right" vertical="center"/>
    </xf>
    <xf numFmtId="0" fontId="310" fillId="37" borderId="0" xfId="8" applyFont="1" applyFill="1" applyAlignment="1">
      <alignment horizontal="center" vertical="center"/>
    </xf>
    <xf numFmtId="0" fontId="318" fillId="37" borderId="0" xfId="0" applyFont="1" applyFill="1" applyAlignment="1">
      <alignment horizontal="left" vertical="center"/>
    </xf>
    <xf numFmtId="0" fontId="319" fillId="37" borderId="0" xfId="0" applyFont="1" applyFill="1" applyAlignment="1">
      <alignment horizontal="left" vertical="center"/>
    </xf>
    <xf numFmtId="0" fontId="320" fillId="37" borderId="0" xfId="0" applyFont="1" applyFill="1" applyAlignment="1">
      <alignment horizontal="left" vertical="center"/>
    </xf>
    <xf numFmtId="0" fontId="321" fillId="37" borderId="0" xfId="0" applyFont="1" applyFill="1" applyAlignment="1">
      <alignment horizontal="left" vertical="center"/>
    </xf>
    <xf numFmtId="0" fontId="322" fillId="37" borderId="0" xfId="0" applyFont="1" applyFill="1" applyAlignment="1">
      <alignment horizontal="left" vertical="center"/>
    </xf>
    <xf numFmtId="0" fontId="323" fillId="37" borderId="0" xfId="0" applyFont="1" applyFill="1" applyAlignment="1">
      <alignment horizontal="left" vertical="center"/>
    </xf>
    <xf numFmtId="0" fontId="324" fillId="37" borderId="0" xfId="0" applyFont="1" applyFill="1" applyAlignment="1">
      <alignment horizontal="left" vertical="center"/>
    </xf>
    <xf numFmtId="0" fontId="325" fillId="37" borderId="0" xfId="0" applyFont="1" applyFill="1" applyAlignment="1">
      <alignment horizontal="left" vertical="center"/>
    </xf>
    <xf numFmtId="0" fontId="326" fillId="37" borderId="0" xfId="0" applyFont="1" applyFill="1" applyAlignment="1">
      <alignment horizontal="left" vertical="center"/>
    </xf>
    <xf numFmtId="0" fontId="3" fillId="37" borderId="0" xfId="27" applyFill="1" applyProtection="1">
      <protection hidden="1"/>
    </xf>
    <xf numFmtId="0" fontId="3" fillId="37" borderId="0" xfId="27" applyFill="1" applyAlignment="1">
      <alignment vertical="center"/>
    </xf>
    <xf numFmtId="0" fontId="3" fillId="0" borderId="0" xfId="27"/>
    <xf numFmtId="0" fontId="3" fillId="0" borderId="0" xfId="27" applyAlignment="1">
      <alignment vertical="center"/>
    </xf>
    <xf numFmtId="0" fontId="303" fillId="37" borderId="0" xfId="27" applyFont="1" applyFill="1" applyAlignment="1">
      <alignment vertical="center"/>
    </xf>
    <xf numFmtId="0" fontId="327" fillId="2" borderId="0" xfId="27" applyFont="1" applyFill="1" applyAlignment="1">
      <alignment horizontal="center" vertical="center"/>
    </xf>
    <xf numFmtId="0" fontId="328" fillId="2" borderId="0" xfId="27" applyFont="1" applyFill="1" applyAlignment="1">
      <alignment horizontal="center" vertical="center"/>
    </xf>
    <xf numFmtId="0" fontId="329" fillId="2" borderId="0" xfId="27" applyFont="1" applyFill="1" applyAlignment="1">
      <alignment horizontal="center" vertical="center"/>
    </xf>
    <xf numFmtId="0" fontId="330" fillId="2" borderId="0" xfId="27" applyFont="1" applyFill="1" applyAlignment="1">
      <alignment horizontal="center" vertical="center"/>
    </xf>
    <xf numFmtId="0" fontId="331" fillId="2" borderId="0" xfId="27" applyFont="1" applyFill="1" applyAlignment="1">
      <alignment horizontal="center" vertical="center"/>
    </xf>
    <xf numFmtId="0" fontId="332" fillId="2" borderId="0" xfId="27" applyFont="1" applyFill="1" applyAlignment="1">
      <alignment horizontal="center" vertical="center"/>
    </xf>
    <xf numFmtId="0" fontId="333" fillId="2" borderId="0" xfId="27" applyFont="1" applyFill="1" applyAlignment="1">
      <alignment horizontal="center" vertical="center"/>
    </xf>
    <xf numFmtId="0" fontId="334" fillId="2" borderId="0" xfId="27" applyFont="1" applyFill="1" applyAlignment="1">
      <alignment horizontal="center" vertical="center"/>
    </xf>
    <xf numFmtId="0" fontId="335" fillId="2" borderId="0" xfId="27" applyFont="1" applyFill="1" applyAlignment="1">
      <alignment horizontal="center" vertical="center"/>
    </xf>
    <xf numFmtId="0" fontId="336" fillId="2" borderId="0" xfId="27" applyFont="1" applyFill="1" applyAlignment="1">
      <alignment horizontal="center" vertical="center"/>
    </xf>
    <xf numFmtId="0" fontId="337" fillId="2" borderId="0" xfId="27" applyFont="1" applyFill="1" applyAlignment="1">
      <alignment horizontal="center" vertical="center"/>
    </xf>
    <xf numFmtId="0" fontId="338" fillId="2" borderId="0" xfId="27" applyFont="1" applyFill="1" applyAlignment="1">
      <alignment horizontal="center" vertical="center"/>
    </xf>
    <xf numFmtId="0" fontId="339" fillId="2" borderId="0" xfId="27" applyFont="1" applyFill="1" applyAlignment="1">
      <alignment horizontal="center" vertical="center"/>
    </xf>
    <xf numFmtId="0" fontId="340" fillId="2" borderId="0" xfId="27" applyFont="1" applyFill="1" applyAlignment="1">
      <alignment horizontal="center" vertical="center"/>
    </xf>
    <xf numFmtId="0" fontId="341" fillId="2" borderId="0" xfId="27" applyFont="1" applyFill="1" applyAlignment="1">
      <alignment horizontal="center" vertical="center"/>
    </xf>
    <xf numFmtId="0" fontId="342" fillId="2" borderId="0" xfId="27" applyFont="1" applyFill="1" applyAlignment="1">
      <alignment horizontal="center" vertical="center"/>
    </xf>
    <xf numFmtId="0" fontId="343" fillId="2" borderId="0" xfId="27" applyFont="1" applyFill="1" applyAlignment="1">
      <alignment horizontal="center" vertical="center"/>
    </xf>
    <xf numFmtId="0" fontId="344" fillId="2" borderId="0" xfId="27" applyFont="1" applyFill="1" applyAlignment="1">
      <alignment horizontal="center" vertical="center"/>
    </xf>
    <xf numFmtId="0" fontId="345" fillId="18" borderId="17" xfId="27" applyFont="1" applyFill="1" applyBorder="1" applyAlignment="1">
      <alignment horizontal="center" vertical="center"/>
    </xf>
    <xf numFmtId="0" fontId="347" fillId="0" borderId="100" xfId="28" applyFont="1" applyBorder="1" applyAlignment="1">
      <alignment horizontal="center" vertical="center"/>
    </xf>
    <xf numFmtId="0" fontId="348" fillId="111" borderId="17" xfId="27" applyFont="1" applyFill="1" applyBorder="1" applyAlignment="1">
      <alignment horizontal="center" vertical="center"/>
    </xf>
    <xf numFmtId="0" fontId="348" fillId="112" borderId="17" xfId="27" applyFont="1" applyFill="1" applyBorder="1" applyAlignment="1">
      <alignment horizontal="center" vertical="center"/>
    </xf>
    <xf numFmtId="0" fontId="349" fillId="37" borderId="0" xfId="8" applyFont="1" applyFill="1" applyAlignment="1">
      <alignment horizontal="center" vertical="center"/>
    </xf>
    <xf numFmtId="0" fontId="350" fillId="18" borderId="0" xfId="27" applyFont="1" applyFill="1" applyAlignment="1">
      <alignment vertical="center"/>
    </xf>
    <xf numFmtId="0" fontId="3" fillId="18" borderId="0" xfId="27" applyFill="1" applyProtection="1">
      <protection hidden="1"/>
    </xf>
    <xf numFmtId="0" fontId="351" fillId="18" borderId="17" xfId="27" applyFont="1" applyFill="1" applyBorder="1" applyAlignment="1">
      <alignment vertical="center"/>
    </xf>
    <xf numFmtId="0" fontId="3" fillId="18" borderId="0" xfId="27" applyFill="1" applyAlignment="1">
      <alignment vertical="center"/>
    </xf>
    <xf numFmtId="193" fontId="352" fillId="18" borderId="0" xfId="27" applyNumberFormat="1" applyFont="1" applyFill="1" applyAlignment="1">
      <alignment vertical="center"/>
    </xf>
    <xf numFmtId="0" fontId="245" fillId="18" borderId="0" xfId="29" applyFont="1" applyFill="1" applyAlignment="1">
      <alignment horizontal="right" vertical="center"/>
    </xf>
    <xf numFmtId="194" fontId="315" fillId="113" borderId="0" xfId="29" applyNumberFormat="1" applyFont="1" applyFill="1" applyAlignment="1">
      <alignment horizontal="center" vertical="center"/>
    </xf>
    <xf numFmtId="0" fontId="353" fillId="114" borderId="0" xfId="27" applyFont="1" applyFill="1" applyAlignment="1">
      <alignment horizontal="center" vertical="center"/>
    </xf>
    <xf numFmtId="0" fontId="351" fillId="18" borderId="0" xfId="27" applyFont="1" applyFill="1" applyAlignment="1">
      <alignment horizontal="left" vertical="center"/>
    </xf>
    <xf numFmtId="0" fontId="3" fillId="0" borderId="0" xfId="27" applyProtection="1">
      <protection hidden="1"/>
    </xf>
    <xf numFmtId="0" fontId="354" fillId="26" borderId="0" xfId="27" applyFont="1" applyFill="1" applyAlignment="1">
      <alignment horizontal="center" vertical="center"/>
    </xf>
    <xf numFmtId="0" fontId="355" fillId="38" borderId="0" xfId="27" applyFont="1" applyFill="1" applyAlignment="1">
      <alignment horizontal="center" vertical="center"/>
    </xf>
    <xf numFmtId="0" fontId="310" fillId="37" borderId="0" xfId="27" applyFont="1" applyFill="1" applyAlignment="1">
      <alignment vertical="center"/>
    </xf>
    <xf numFmtId="0" fontId="310" fillId="37" borderId="17" xfId="27" applyFont="1" applyFill="1" applyBorder="1" applyAlignment="1">
      <alignment vertical="center"/>
    </xf>
    <xf numFmtId="0" fontId="226" fillId="18" borderId="0" xfId="27" applyFont="1" applyFill="1" applyAlignment="1">
      <alignment horizontal="center" vertical="center"/>
    </xf>
    <xf numFmtId="0" fontId="353" fillId="43" borderId="0" xfId="27" applyFont="1" applyFill="1" applyAlignment="1">
      <alignment horizontal="center" vertical="center"/>
    </xf>
    <xf numFmtId="0" fontId="356" fillId="31" borderId="0" xfId="27" applyFont="1" applyFill="1" applyAlignment="1">
      <alignment horizontal="center" vertical="center"/>
    </xf>
    <xf numFmtId="0" fontId="310" fillId="37" borderId="0" xfId="27" applyFont="1" applyFill="1" applyAlignment="1">
      <alignment horizontal="right" vertical="center"/>
    </xf>
    <xf numFmtId="0" fontId="226" fillId="22" borderId="0" xfId="27" applyFont="1" applyFill="1" applyAlignment="1">
      <alignment horizontal="center" vertical="center"/>
    </xf>
    <xf numFmtId="0" fontId="353" fillId="37" borderId="0" xfId="27" applyFont="1" applyFill="1" applyAlignment="1">
      <alignment horizontal="right" vertical="center"/>
    </xf>
    <xf numFmtId="0" fontId="3" fillId="29" borderId="0" xfId="27" applyFill="1" applyAlignment="1">
      <alignment vertical="center"/>
    </xf>
    <xf numFmtId="0" fontId="310" fillId="37" borderId="0" xfId="30" applyFont="1" applyFill="1" applyAlignment="1">
      <alignment vertical="center"/>
    </xf>
    <xf numFmtId="0" fontId="310" fillId="37" borderId="0" xfId="19" applyFont="1" applyFill="1" applyAlignment="1">
      <alignment horizontal="center" vertical="center"/>
    </xf>
    <xf numFmtId="0" fontId="357" fillId="37" borderId="0" xfId="31" applyFont="1" applyFill="1" applyAlignment="1" applyProtection="1">
      <alignment vertical="center"/>
    </xf>
    <xf numFmtId="0" fontId="310" fillId="37" borderId="0" xfId="19" applyFont="1" applyFill="1" applyAlignment="1">
      <alignment horizontal="center" vertical="top"/>
    </xf>
    <xf numFmtId="0" fontId="132" fillId="0" borderId="0" xfId="21" applyFont="1"/>
    <xf numFmtId="0" fontId="132" fillId="0" borderId="172" xfId="21" applyFont="1" applyBorder="1"/>
    <xf numFmtId="0" fontId="132" fillId="0" borderId="173" xfId="21" applyFont="1" applyBorder="1"/>
    <xf numFmtId="0" fontId="132" fillId="18" borderId="17" xfId="21" applyFont="1" applyFill="1" applyBorder="1"/>
    <xf numFmtId="0" fontId="132" fillId="18" borderId="0" xfId="34" applyFont="1" applyFill="1" applyAlignment="1" applyProtection="1">
      <alignment vertical="center"/>
      <protection locked="0"/>
    </xf>
    <xf numFmtId="0" fontId="132" fillId="18" borderId="0" xfId="21" applyFont="1" applyFill="1"/>
    <xf numFmtId="0" fontId="132" fillId="0" borderId="0" xfId="9" applyFont="1" applyProtection="1">
      <protection locked="0"/>
    </xf>
    <xf numFmtId="0" fontId="200" fillId="18" borderId="17" xfId="9" applyFont="1" applyFill="1" applyBorder="1" applyProtection="1">
      <protection locked="0"/>
    </xf>
    <xf numFmtId="0" fontId="200" fillId="18" borderId="0" xfId="9" applyFont="1" applyFill="1" applyProtection="1">
      <protection locked="0"/>
    </xf>
    <xf numFmtId="0" fontId="132" fillId="18" borderId="0" xfId="9" applyFont="1" applyFill="1" applyProtection="1">
      <protection locked="0"/>
    </xf>
    <xf numFmtId="0" fontId="231" fillId="45" borderId="166" xfId="9" applyFont="1" applyFill="1" applyBorder="1" applyAlignment="1" applyProtection="1">
      <alignment horizontal="center" vertical="center"/>
      <protection locked="0"/>
    </xf>
    <xf numFmtId="181" fontId="142" fillId="48" borderId="0" xfId="9" applyNumberFormat="1" applyFont="1" applyFill="1" applyAlignment="1" applyProtection="1">
      <alignment horizontal="left" vertical="center"/>
      <protection locked="0"/>
    </xf>
    <xf numFmtId="167" fontId="362" fillId="48" borderId="0" xfId="9" applyNumberFormat="1" applyFont="1" applyFill="1" applyAlignment="1" applyProtection="1">
      <alignment horizontal="center" vertical="center"/>
      <protection locked="0"/>
    </xf>
    <xf numFmtId="0" fontId="363" fillId="48" borderId="0" xfId="14" applyFont="1" applyFill="1" applyAlignment="1" applyProtection="1">
      <alignment vertical="center"/>
      <protection locked="0"/>
    </xf>
    <xf numFmtId="0" fontId="364" fillId="18" borderId="0" xfId="9" applyFont="1" applyFill="1" applyAlignment="1">
      <alignment horizontal="left"/>
    </xf>
    <xf numFmtId="0" fontId="365" fillId="18" borderId="0" xfId="9" applyFont="1" applyFill="1" applyAlignment="1">
      <alignment horizontal="center"/>
    </xf>
    <xf numFmtId="0" fontId="156" fillId="18" borderId="0" xfId="9" applyFont="1" applyFill="1" applyAlignment="1">
      <alignment vertical="center"/>
    </xf>
    <xf numFmtId="0" fontId="132" fillId="18" borderId="17" xfId="9" applyFont="1" applyFill="1" applyBorder="1" applyProtection="1">
      <protection locked="0"/>
    </xf>
    <xf numFmtId="0" fontId="132" fillId="0" borderId="0" xfId="34" applyFont="1" applyProtection="1">
      <protection locked="0"/>
    </xf>
    <xf numFmtId="0" fontId="132" fillId="18" borderId="0" xfId="34" applyFont="1" applyFill="1" applyProtection="1">
      <protection locked="0"/>
    </xf>
    <xf numFmtId="0" fontId="363" fillId="18" borderId="0" xfId="14" applyFont="1" applyFill="1" applyAlignment="1" applyProtection="1">
      <alignment vertical="center"/>
      <protection locked="0"/>
    </xf>
    <xf numFmtId="1" fontId="366" fillId="18" borderId="174" xfId="9" applyNumberFormat="1" applyFont="1" applyFill="1" applyBorder="1" applyAlignment="1" applyProtection="1">
      <alignment horizontal="center" vertical="center"/>
      <protection hidden="1"/>
    </xf>
    <xf numFmtId="0" fontId="156" fillId="18" borderId="0" xfId="9" applyFont="1" applyFill="1" applyAlignment="1">
      <alignment horizontal="left" vertical="center"/>
    </xf>
    <xf numFmtId="0" fontId="367" fillId="18" borderId="0" xfId="9" applyFont="1" applyFill="1" applyAlignment="1">
      <alignment vertical="center"/>
    </xf>
    <xf numFmtId="167" fontId="368" fillId="18" borderId="0" xfId="9" applyNumberFormat="1" applyFont="1" applyFill="1" applyAlignment="1">
      <alignment horizontal="left" vertical="center"/>
    </xf>
    <xf numFmtId="0" fontId="366" fillId="18" borderId="0" xfId="9" applyFont="1" applyFill="1" applyAlignment="1" applyProtection="1">
      <alignment horizontal="center" vertical="center"/>
      <protection locked="0"/>
    </xf>
    <xf numFmtId="0" fontId="156" fillId="18" borderId="0" xfId="9" applyFont="1" applyFill="1" applyAlignment="1" applyProtection="1">
      <alignment horizontal="left" vertical="center"/>
      <protection locked="0"/>
    </xf>
    <xf numFmtId="0" fontId="156" fillId="18" borderId="0" xfId="35" applyFont="1" applyFill="1" applyAlignment="1" applyProtection="1">
      <alignment horizontal="left" vertical="center"/>
      <protection locked="0"/>
    </xf>
    <xf numFmtId="1" fontId="366" fillId="18" borderId="175" xfId="9" applyNumberFormat="1" applyFont="1" applyFill="1" applyBorder="1" applyAlignment="1" applyProtection="1">
      <alignment horizontal="center" vertical="center"/>
      <protection hidden="1"/>
    </xf>
    <xf numFmtId="0" fontId="365" fillId="18" borderId="0" xfId="9" applyFont="1" applyFill="1" applyAlignment="1" applyProtection="1">
      <alignment horizontal="center" vertical="center"/>
      <protection locked="0"/>
    </xf>
    <xf numFmtId="0" fontId="365" fillId="18" borderId="0" xfId="9" applyFont="1" applyFill="1" applyAlignment="1" applyProtection="1">
      <alignment horizontal="center"/>
      <protection locked="0"/>
    </xf>
    <xf numFmtId="0" fontId="366" fillId="18" borderId="0" xfId="9" applyFont="1" applyFill="1" applyAlignment="1" applyProtection="1">
      <alignment horizontal="center"/>
      <protection locked="0"/>
    </xf>
    <xf numFmtId="0" fontId="132" fillId="18" borderId="0" xfId="9" applyFont="1" applyFill="1"/>
    <xf numFmtId="0" fontId="132" fillId="18" borderId="0" xfId="9" applyFont="1" applyFill="1" applyAlignment="1" applyProtection="1">
      <alignment vertical="center"/>
      <protection locked="0"/>
    </xf>
    <xf numFmtId="0" fontId="132" fillId="18" borderId="0" xfId="21" applyFont="1" applyFill="1" applyAlignment="1">
      <alignment horizontal="right" vertical="center"/>
    </xf>
    <xf numFmtId="1" fontId="132" fillId="18" borderId="0" xfId="9" applyNumberFormat="1" applyFont="1" applyFill="1" applyAlignment="1" applyProtection="1">
      <alignment horizontal="center"/>
      <protection locked="0"/>
    </xf>
    <xf numFmtId="0" fontId="114" fillId="18" borderId="0" xfId="9" applyFont="1" applyFill="1" applyAlignment="1" applyProtection="1">
      <alignment horizontal="left" vertical="center"/>
      <protection locked="0"/>
    </xf>
    <xf numFmtId="167" fontId="369" fillId="22" borderId="0" xfId="9" applyNumberFormat="1" applyFont="1" applyFill="1" applyAlignment="1" applyProtection="1">
      <alignment horizontal="right" vertical="center"/>
      <protection hidden="1"/>
    </xf>
    <xf numFmtId="1" fontId="132" fillId="18" borderId="0" xfId="9" applyNumberFormat="1" applyFont="1" applyFill="1" applyAlignment="1" applyProtection="1">
      <alignment horizontal="center" vertical="center"/>
      <protection locked="0"/>
    </xf>
    <xf numFmtId="0" fontId="132" fillId="18" borderId="0" xfId="34" applyFont="1" applyFill="1" applyAlignment="1" applyProtection="1">
      <alignment horizontal="center" vertical="center"/>
      <protection hidden="1"/>
    </xf>
    <xf numFmtId="0" fontId="363" fillId="18" borderId="0" xfId="14" applyFont="1" applyFill="1" applyAlignment="1" applyProtection="1">
      <alignment horizontal="center" vertical="center"/>
      <protection locked="0"/>
    </xf>
    <xf numFmtId="0" fontId="132" fillId="18" borderId="0" xfId="34" applyFont="1" applyFill="1" applyAlignment="1" applyProtection="1">
      <alignment horizontal="left" vertical="center"/>
      <protection locked="0"/>
    </xf>
    <xf numFmtId="0" fontId="201" fillId="18" borderId="0" xfId="9" applyFont="1" applyFill="1" applyAlignment="1" applyProtection="1">
      <alignment horizontal="center"/>
      <protection locked="0"/>
    </xf>
    <xf numFmtId="0" fontId="132" fillId="18" borderId="17" xfId="21" applyFont="1" applyFill="1" applyBorder="1" applyAlignment="1">
      <alignment horizontal="right" vertical="center"/>
    </xf>
    <xf numFmtId="0" fontId="371" fillId="18" borderId="0" xfId="9" applyFont="1" applyFill="1" applyAlignment="1" applyProtection="1">
      <alignment horizontal="center"/>
      <protection locked="0"/>
    </xf>
    <xf numFmtId="1" fontId="243" fillId="18" borderId="0" xfId="34" applyNumberFormat="1" applyFont="1" applyFill="1" applyAlignment="1" applyProtection="1">
      <alignment horizontal="center" vertical="center"/>
      <protection hidden="1"/>
    </xf>
    <xf numFmtId="0" fontId="132" fillId="0" borderId="0" xfId="35" applyFont="1"/>
    <xf numFmtId="0" fontId="178" fillId="18" borderId="0" xfId="34" applyFont="1" applyFill="1" applyAlignment="1" applyProtection="1">
      <alignment vertical="top"/>
      <protection hidden="1"/>
    </xf>
    <xf numFmtId="1" fontId="372" fillId="18" borderId="176" xfId="34" applyNumberFormat="1" applyFont="1" applyFill="1" applyBorder="1" applyAlignment="1" applyProtection="1">
      <alignment horizontal="center" vertical="center"/>
      <protection hidden="1"/>
    </xf>
    <xf numFmtId="0" fontId="366" fillId="18" borderId="0" xfId="35" applyFont="1" applyFill="1" applyAlignment="1" applyProtection="1">
      <alignment horizontal="left" vertical="center"/>
      <protection locked="0"/>
    </xf>
    <xf numFmtId="0" fontId="248" fillId="18" borderId="0" xfId="34" applyFont="1" applyFill="1" applyProtection="1">
      <protection locked="0"/>
    </xf>
    <xf numFmtId="0" fontId="132" fillId="18" borderId="177" xfId="9" applyFont="1" applyFill="1" applyBorder="1" applyProtection="1">
      <protection locked="0"/>
    </xf>
    <xf numFmtId="0" fontId="132" fillId="18" borderId="178" xfId="9" applyFont="1" applyFill="1" applyBorder="1" applyProtection="1">
      <protection locked="0"/>
    </xf>
    <xf numFmtId="0" fontId="178" fillId="18" borderId="177" xfId="34" applyFont="1" applyFill="1" applyBorder="1" applyAlignment="1" applyProtection="1">
      <alignment vertical="top"/>
      <protection hidden="1"/>
    </xf>
    <xf numFmtId="0" fontId="132" fillId="18" borderId="177" xfId="34" applyFont="1" applyFill="1" applyBorder="1" applyProtection="1">
      <protection locked="0"/>
    </xf>
    <xf numFmtId="0" fontId="132" fillId="18" borderId="178" xfId="34" applyFont="1" applyFill="1" applyBorder="1" applyProtection="1">
      <protection locked="0"/>
    </xf>
    <xf numFmtId="0" fontId="132" fillId="18" borderId="172" xfId="21" applyFont="1" applyFill="1" applyBorder="1"/>
    <xf numFmtId="0" fontId="132" fillId="18" borderId="173" xfId="21" applyFont="1" applyFill="1" applyBorder="1"/>
    <xf numFmtId="0" fontId="132" fillId="18" borderId="17" xfId="21" applyFont="1" applyFill="1" applyBorder="1" applyAlignment="1">
      <alignment vertical="center"/>
    </xf>
    <xf numFmtId="0" fontId="146" fillId="18" borderId="0" xfId="34" applyFont="1" applyFill="1" applyAlignment="1" applyProtection="1">
      <alignment vertical="center"/>
      <protection locked="0"/>
    </xf>
    <xf numFmtId="0" fontId="132" fillId="18" borderId="0" xfId="21" applyFont="1" applyFill="1" applyAlignment="1">
      <alignment vertical="center"/>
    </xf>
    <xf numFmtId="0" fontId="200" fillId="18" borderId="17" xfId="9" applyFont="1" applyFill="1" applyBorder="1" applyAlignment="1" applyProtection="1">
      <alignment vertical="center"/>
      <protection locked="0"/>
    </xf>
    <xf numFmtId="0" fontId="200" fillId="18" borderId="0" xfId="9" applyFont="1" applyFill="1" applyAlignment="1" applyProtection="1">
      <alignment vertical="center"/>
      <protection locked="0"/>
    </xf>
    <xf numFmtId="0" fontId="373" fillId="18" borderId="0" xfId="9" applyFont="1" applyFill="1" applyAlignment="1">
      <alignment horizontal="left"/>
    </xf>
    <xf numFmtId="167" fontId="374" fillId="18" borderId="179" xfId="9" applyNumberFormat="1" applyFont="1" applyFill="1" applyBorder="1" applyAlignment="1" applyProtection="1">
      <alignment horizontal="center" vertical="center"/>
      <protection hidden="1"/>
    </xf>
    <xf numFmtId="0" fontId="132" fillId="18" borderId="0" xfId="9" applyFont="1" applyFill="1" applyAlignment="1" applyProtection="1">
      <alignment horizontal="right" vertical="center"/>
      <protection locked="0"/>
    </xf>
    <xf numFmtId="167" fontId="200" fillId="18" borderId="0" xfId="9" applyNumberFormat="1" applyFont="1" applyFill="1" applyAlignment="1" applyProtection="1">
      <alignment horizontal="left" vertical="center"/>
      <protection locked="0"/>
    </xf>
    <xf numFmtId="1" fontId="374" fillId="18" borderId="180" xfId="9" applyNumberFormat="1" applyFont="1" applyFill="1" applyBorder="1" applyAlignment="1" applyProtection="1">
      <alignment horizontal="center" vertical="center"/>
      <protection hidden="1"/>
    </xf>
    <xf numFmtId="167" fontId="132" fillId="18" borderId="0" xfId="9" applyNumberFormat="1" applyFont="1" applyFill="1" applyAlignment="1" applyProtection="1">
      <alignment horizontal="left" vertical="center"/>
      <protection locked="0"/>
    </xf>
    <xf numFmtId="0" fontId="132" fillId="18" borderId="177" xfId="9" applyFont="1" applyFill="1" applyBorder="1" applyAlignment="1" applyProtection="1">
      <alignment vertical="center"/>
      <protection locked="0"/>
    </xf>
    <xf numFmtId="0" fontId="132" fillId="18" borderId="178" xfId="9" applyFont="1" applyFill="1" applyBorder="1" applyAlignment="1" applyProtection="1">
      <alignment vertical="center"/>
      <protection locked="0"/>
    </xf>
    <xf numFmtId="0" fontId="358" fillId="22" borderId="0" xfId="8" applyFont="1" applyFill="1" applyAlignment="1">
      <alignment vertical="center"/>
    </xf>
    <xf numFmtId="0" fontId="3" fillId="22" borderId="0" xfId="8" applyFill="1" applyProtection="1">
      <protection hidden="1"/>
    </xf>
    <xf numFmtId="0" fontId="152" fillId="22" borderId="0" xfId="10" applyFont="1" applyFill="1"/>
    <xf numFmtId="0" fontId="376" fillId="22" borderId="0" xfId="8" applyFont="1" applyFill="1" applyAlignment="1">
      <alignment horizontal="center" vertical="center"/>
    </xf>
    <xf numFmtId="0" fontId="3" fillId="37" borderId="0" xfId="9" applyFill="1" applyAlignment="1" applyProtection="1">
      <alignment vertical="center"/>
      <protection hidden="1"/>
    </xf>
    <xf numFmtId="0" fontId="3" fillId="37" borderId="0" xfId="9" applyFill="1" applyAlignment="1">
      <alignment vertical="center"/>
    </xf>
    <xf numFmtId="0" fontId="3" fillId="0" borderId="0" xfId="9"/>
    <xf numFmtId="0" fontId="305" fillId="37" borderId="0" xfId="9" applyFont="1" applyFill="1" applyAlignment="1">
      <alignment vertical="center"/>
    </xf>
    <xf numFmtId="0" fontId="308" fillId="37" borderId="0" xfId="9" applyFont="1" applyFill="1" applyAlignment="1">
      <alignment vertical="center"/>
    </xf>
    <xf numFmtId="0" fontId="380" fillId="37" borderId="0" xfId="9" applyFont="1" applyFill="1" applyAlignment="1">
      <alignment vertical="center"/>
    </xf>
    <xf numFmtId="0" fontId="381" fillId="37" borderId="0" xfId="9" applyFont="1" applyFill="1" applyAlignment="1">
      <alignment vertical="center"/>
    </xf>
    <xf numFmtId="0" fontId="382" fillId="37" borderId="0" xfId="9" applyFont="1" applyFill="1" applyAlignment="1">
      <alignment vertical="center"/>
    </xf>
    <xf numFmtId="0" fontId="18" fillId="37" borderId="0" xfId="9" applyFont="1" applyFill="1" applyAlignment="1">
      <alignment vertical="center"/>
    </xf>
    <xf numFmtId="0" fontId="3" fillId="0" borderId="0" xfId="9" applyAlignment="1">
      <alignment vertical="center"/>
    </xf>
    <xf numFmtId="0" fontId="214" fillId="37" borderId="0" xfId="9" applyFont="1" applyFill="1" applyAlignment="1">
      <alignment vertical="center"/>
    </xf>
    <xf numFmtId="0" fontId="382" fillId="37" borderId="0" xfId="9" applyFont="1" applyFill="1" applyAlignment="1" applyProtection="1">
      <alignment vertical="center"/>
      <protection hidden="1"/>
    </xf>
    <xf numFmtId="0" fontId="380" fillId="37" borderId="0" xfId="9" applyFont="1" applyFill="1" applyAlignment="1" applyProtection="1">
      <alignment vertical="center"/>
      <protection hidden="1"/>
    </xf>
    <xf numFmtId="0" fontId="388" fillId="0" borderId="0" xfId="21" applyFont="1"/>
    <xf numFmtId="0" fontId="389" fillId="0" borderId="0" xfId="21" applyFont="1"/>
    <xf numFmtId="49" fontId="388" fillId="0" borderId="0" xfId="21" applyNumberFormat="1" applyFont="1"/>
    <xf numFmtId="49" fontId="388" fillId="18" borderId="0" xfId="21" applyNumberFormat="1" applyFont="1" applyFill="1"/>
    <xf numFmtId="49" fontId="388" fillId="18" borderId="162" xfId="21" applyNumberFormat="1" applyFont="1" applyFill="1" applyBorder="1"/>
    <xf numFmtId="0" fontId="391" fillId="18" borderId="0" xfId="19" applyFont="1" applyFill="1" applyAlignment="1">
      <alignment vertical="top"/>
    </xf>
    <xf numFmtId="0" fontId="134" fillId="18" borderId="0" xfId="21" applyFont="1" applyFill="1" applyAlignment="1">
      <alignment wrapText="1"/>
    </xf>
    <xf numFmtId="0" fontId="392" fillId="18" borderId="0" xfId="21" applyFont="1" applyFill="1" applyAlignment="1">
      <alignment horizontal="center" vertical="center"/>
    </xf>
    <xf numFmtId="0" fontId="388" fillId="18" borderId="0" xfId="21" applyFont="1" applyFill="1"/>
    <xf numFmtId="49" fontId="212" fillId="31" borderId="0" xfId="21" applyNumberFormat="1" applyFont="1" applyFill="1"/>
    <xf numFmtId="49" fontId="388" fillId="31" borderId="0" xfId="21" applyNumberFormat="1" applyFont="1" applyFill="1"/>
    <xf numFmtId="0" fontId="394" fillId="18" borderId="0" xfId="21" applyFont="1" applyFill="1" applyAlignment="1">
      <alignment horizontal="center"/>
    </xf>
    <xf numFmtId="0" fontId="395" fillId="18" borderId="0" xfId="21" applyFont="1" applyFill="1" applyAlignment="1">
      <alignment vertical="center" wrapText="1"/>
    </xf>
    <xf numFmtId="0" fontId="392" fillId="18" borderId="188" xfId="21" applyFont="1" applyFill="1" applyBorder="1" applyAlignment="1">
      <alignment horizontal="center" vertical="center"/>
    </xf>
    <xf numFmtId="0" fontId="396" fillId="18" borderId="0" xfId="27" applyFont="1" applyFill="1" applyAlignment="1">
      <alignment horizontal="center" vertical="center"/>
    </xf>
    <xf numFmtId="0" fontId="397" fillId="47" borderId="189" xfId="21" applyFont="1" applyFill="1" applyBorder="1" applyAlignment="1">
      <alignment horizontal="center" vertical="center"/>
    </xf>
    <xf numFmtId="0" fontId="388" fillId="18" borderId="190" xfId="21" applyFont="1" applyFill="1" applyBorder="1"/>
    <xf numFmtId="0" fontId="395" fillId="18" borderId="190" xfId="21" applyFont="1" applyFill="1" applyBorder="1" applyAlignment="1">
      <alignment vertical="center" wrapText="1"/>
    </xf>
    <xf numFmtId="0" fontId="396" fillId="18" borderId="191" xfId="27" applyFont="1" applyFill="1" applyBorder="1" applyAlignment="1">
      <alignment horizontal="center" vertical="center"/>
    </xf>
    <xf numFmtId="49" fontId="398" fillId="18" borderId="0" xfId="21" applyNumberFormat="1" applyFont="1" applyFill="1" applyAlignment="1">
      <alignment horizontal="center" vertical="center"/>
    </xf>
    <xf numFmtId="0" fontId="396" fillId="18" borderId="162" xfId="27" applyFont="1" applyFill="1" applyBorder="1" applyAlignment="1">
      <alignment horizontal="center" vertical="center"/>
    </xf>
    <xf numFmtId="49" fontId="231" fillId="118" borderId="162" xfId="21" applyNumberFormat="1" applyFont="1" applyFill="1" applyBorder="1" applyAlignment="1">
      <alignment horizontal="center" vertical="center" wrapText="1"/>
    </xf>
    <xf numFmtId="49" fontId="114" fillId="22" borderId="192" xfId="21" applyNumberFormat="1" applyFont="1" applyFill="1" applyBorder="1" applyAlignment="1">
      <alignment horizontal="center" vertical="center" wrapText="1"/>
    </xf>
    <xf numFmtId="49" fontId="114" fillId="22" borderId="194" xfId="21" applyNumberFormat="1" applyFont="1" applyFill="1" applyBorder="1" applyAlignment="1">
      <alignment horizontal="centerContinuous" vertical="center" wrapText="1"/>
    </xf>
    <xf numFmtId="49" fontId="399" fillId="23" borderId="0" xfId="21" applyNumberFormat="1" applyFont="1" applyFill="1" applyAlignment="1">
      <alignment horizontal="center" vertical="center" wrapText="1"/>
    </xf>
    <xf numFmtId="49" fontId="388" fillId="23" borderId="0" xfId="21" applyNumberFormat="1" applyFont="1" applyFill="1"/>
    <xf numFmtId="49" fontId="388" fillId="121" borderId="0" xfId="21" applyNumberFormat="1" applyFont="1" applyFill="1"/>
    <xf numFmtId="49" fontId="405" fillId="49" borderId="162" xfId="21" applyNumberFormat="1" applyFont="1" applyFill="1" applyBorder="1" applyAlignment="1">
      <alignment horizontal="left" vertical="center" wrapText="1"/>
    </xf>
    <xf numFmtId="49" fontId="114" fillId="22" borderId="17" xfId="21" applyNumberFormat="1" applyFont="1" applyFill="1" applyBorder="1" applyAlignment="1">
      <alignment horizontal="center" vertical="center" wrapText="1"/>
    </xf>
    <xf numFmtId="49" fontId="114" fillId="22" borderId="162" xfId="21" applyNumberFormat="1" applyFont="1" applyFill="1" applyBorder="1" applyAlignment="1">
      <alignment horizontal="centerContinuous" vertical="center" wrapText="1"/>
    </xf>
    <xf numFmtId="0" fontId="405" fillId="49" borderId="162" xfId="21" applyFont="1" applyFill="1" applyBorder="1" applyAlignment="1">
      <alignment horizontal="left" vertical="center" wrapText="1"/>
    </xf>
    <xf numFmtId="49" fontId="114" fillId="22" borderId="17" xfId="21" applyNumberFormat="1" applyFont="1" applyFill="1" applyBorder="1" applyAlignment="1">
      <alignment horizontal="center" vertical="top" wrapText="1"/>
    </xf>
    <xf numFmtId="49" fontId="114" fillId="22" borderId="0" xfId="21" applyNumberFormat="1" applyFont="1" applyFill="1" applyAlignment="1">
      <alignment vertical="top" wrapText="1"/>
    </xf>
    <xf numFmtId="49" fontId="114" fillId="22" borderId="0" xfId="21" applyNumberFormat="1" applyFont="1" applyFill="1" applyAlignment="1">
      <alignment horizontal="center" vertical="top" wrapText="1"/>
    </xf>
    <xf numFmtId="49" fontId="114" fillId="22" borderId="0" xfId="21" applyNumberFormat="1" applyFont="1" applyFill="1" applyAlignment="1">
      <alignment horizontal="centerContinuous" vertical="top" wrapText="1"/>
    </xf>
    <xf numFmtId="49" fontId="114" fillId="22" borderId="162" xfId="21" applyNumberFormat="1" applyFont="1" applyFill="1" applyBorder="1" applyAlignment="1">
      <alignment horizontal="centerContinuous" vertical="top" wrapText="1"/>
    </xf>
    <xf numFmtId="49" fontId="302" fillId="122" borderId="162" xfId="21" applyNumberFormat="1" applyFont="1" applyFill="1" applyBorder="1" applyAlignment="1">
      <alignment horizontal="center" vertical="center" wrapText="1"/>
    </xf>
    <xf numFmtId="49" fontId="407" fillId="23" borderId="191" xfId="21" applyNumberFormat="1" applyFont="1" applyFill="1" applyBorder="1" applyAlignment="1">
      <alignment horizontal="center" vertical="center" wrapText="1"/>
    </xf>
    <xf numFmtId="49" fontId="407" fillId="23" borderId="0" xfId="21" applyNumberFormat="1" applyFont="1" applyFill="1" applyAlignment="1">
      <alignment horizontal="center" vertical="center" wrapText="1"/>
    </xf>
    <xf numFmtId="49" fontId="239" fillId="121" borderId="76" xfId="21" applyNumberFormat="1" applyFont="1" applyFill="1" applyBorder="1" applyAlignment="1">
      <alignment vertical="center" wrapText="1"/>
    </xf>
    <xf numFmtId="49" fontId="245" fillId="121" borderId="79" xfId="21" applyNumberFormat="1" applyFont="1" applyFill="1" applyBorder="1" applyAlignment="1">
      <alignment vertical="center" wrapText="1"/>
    </xf>
    <xf numFmtId="49" fontId="245" fillId="121" borderId="20" xfId="21" applyNumberFormat="1" applyFont="1" applyFill="1" applyBorder="1" applyAlignment="1">
      <alignment vertical="center" wrapText="1"/>
    </xf>
    <xf numFmtId="49" fontId="238" fillId="121" borderId="0" xfId="21" applyNumberFormat="1" applyFont="1" applyFill="1" applyAlignment="1">
      <alignment horizontal="right" wrapText="1"/>
    </xf>
    <xf numFmtId="0" fontId="238" fillId="121" borderId="162" xfId="21" applyFont="1" applyFill="1" applyBorder="1" applyAlignment="1">
      <alignment wrapText="1"/>
    </xf>
    <xf numFmtId="49" fontId="284" fillId="121" borderId="17" xfId="21" applyNumberFormat="1" applyFont="1" applyFill="1" applyBorder="1" applyAlignment="1">
      <alignment vertical="center" wrapText="1"/>
    </xf>
    <xf numFmtId="49" fontId="284" fillId="121" borderId="0" xfId="21" applyNumberFormat="1" applyFont="1" applyFill="1" applyAlignment="1">
      <alignment vertical="center" wrapText="1"/>
    </xf>
    <xf numFmtId="49" fontId="383" fillId="121" borderId="17" xfId="21" applyNumberFormat="1" applyFont="1" applyFill="1" applyBorder="1" applyAlignment="1">
      <alignment horizontal="center" vertical="center" wrapText="1"/>
    </xf>
    <xf numFmtId="0" fontId="238" fillId="121" borderId="0" xfId="21" applyFont="1" applyFill="1" applyAlignment="1">
      <alignment wrapText="1"/>
    </xf>
    <xf numFmtId="0" fontId="408" fillId="0" borderId="199" xfId="21" applyFont="1" applyBorder="1"/>
    <xf numFmtId="0" fontId="409" fillId="47" borderId="167" xfId="21" applyFont="1" applyFill="1" applyBorder="1" applyAlignment="1">
      <alignment horizontal="center" vertical="center"/>
    </xf>
    <xf numFmtId="0" fontId="215" fillId="47" borderId="200" xfId="21" applyFont="1" applyFill="1" applyBorder="1" applyAlignment="1">
      <alignment horizontal="center" vertical="center"/>
    </xf>
    <xf numFmtId="0" fontId="410" fillId="29" borderId="17" xfId="21" applyFont="1" applyFill="1" applyBorder="1" applyAlignment="1">
      <alignment horizontal="left" vertical="center"/>
    </xf>
    <xf numFmtId="0" fontId="410" fillId="29" borderId="0" xfId="21" applyFont="1" applyFill="1" applyAlignment="1">
      <alignment horizontal="right" vertical="center"/>
    </xf>
    <xf numFmtId="0" fontId="411" fillId="29" borderId="0" xfId="21" applyFont="1" applyFill="1" applyAlignment="1">
      <alignment horizontal="right" vertical="center"/>
    </xf>
    <xf numFmtId="0" fontId="410" fillId="29" borderId="162" xfId="21" applyFont="1" applyFill="1" applyBorder="1"/>
    <xf numFmtId="49" fontId="412" fillId="0" borderId="191" xfId="14" applyNumberFormat="1" applyFont="1" applyBorder="1" applyAlignment="1" applyProtection="1">
      <alignment horizontal="left" vertical="center"/>
      <protection locked="0"/>
    </xf>
    <xf numFmtId="49" fontId="412" fillId="0" borderId="0" xfId="14" applyNumberFormat="1" applyFont="1" applyAlignment="1" applyProtection="1">
      <alignment horizontal="left" vertical="center"/>
      <protection locked="0"/>
    </xf>
    <xf numFmtId="0" fontId="14" fillId="23" borderId="0" xfId="8" applyFont="1" applyFill="1" applyAlignment="1">
      <alignment horizontal="center" vertical="center"/>
    </xf>
    <xf numFmtId="0" fontId="20" fillId="23" borderId="0" xfId="8" applyFont="1" applyFill="1" applyAlignment="1">
      <alignment horizontal="left" vertical="center"/>
    </xf>
    <xf numFmtId="0" fontId="13" fillId="119" borderId="0" xfId="8" applyFont="1" applyFill="1" applyAlignment="1">
      <alignment horizontal="center" vertical="center"/>
    </xf>
    <xf numFmtId="0" fontId="20" fillId="119" borderId="0" xfId="8" applyFont="1" applyFill="1" applyAlignment="1">
      <alignment horizontal="left" vertical="center"/>
    </xf>
    <xf numFmtId="0" fontId="413" fillId="18" borderId="0" xfId="8" applyFont="1" applyFill="1" applyAlignment="1">
      <alignment horizontal="center" vertical="center"/>
    </xf>
    <xf numFmtId="0" fontId="14" fillId="121" borderId="0" xfId="8" applyFont="1" applyFill="1" applyAlignment="1">
      <alignment horizontal="right" vertical="center"/>
    </xf>
    <xf numFmtId="0" fontId="14" fillId="121" borderId="0" xfId="8" applyFont="1" applyFill="1" applyAlignment="1">
      <alignment horizontal="center" vertical="center"/>
    </xf>
    <xf numFmtId="195" fontId="14" fillId="121" borderId="162" xfId="8" applyNumberFormat="1" applyFont="1" applyFill="1" applyBorder="1" applyAlignment="1">
      <alignment horizontal="center" vertical="center"/>
    </xf>
    <xf numFmtId="0" fontId="414" fillId="0" borderId="17" xfId="21" applyFont="1" applyBorder="1"/>
    <xf numFmtId="0" fontId="413" fillId="18" borderId="201" xfId="8" applyFont="1" applyFill="1" applyBorder="1" applyAlignment="1">
      <alignment horizontal="center" vertical="center"/>
    </xf>
    <xf numFmtId="0" fontId="13" fillId="29" borderId="0" xfId="8" applyFont="1" applyFill="1" applyAlignment="1">
      <alignment horizontal="center" vertical="center"/>
    </xf>
    <xf numFmtId="0" fontId="20" fillId="29" borderId="162" xfId="8" applyFont="1" applyFill="1" applyBorder="1" applyAlignment="1">
      <alignment horizontal="left" vertical="center"/>
    </xf>
    <xf numFmtId="0" fontId="388" fillId="121" borderId="17" xfId="21" applyFont="1" applyFill="1" applyBorder="1"/>
    <xf numFmtId="0" fontId="20" fillId="29" borderId="0" xfId="8" applyFont="1" applyFill="1" applyAlignment="1">
      <alignment horizontal="left" vertical="center"/>
    </xf>
    <xf numFmtId="49" fontId="388" fillId="121" borderId="17" xfId="21" applyNumberFormat="1" applyFont="1" applyFill="1" applyBorder="1"/>
    <xf numFmtId="0" fontId="388" fillId="0" borderId="0" xfId="21" applyFont="1" applyAlignment="1">
      <alignment horizontal="left" vertical="center"/>
    </xf>
    <xf numFmtId="49" fontId="388" fillId="18" borderId="17" xfId="21" applyNumberFormat="1" applyFont="1" applyFill="1" applyBorder="1"/>
    <xf numFmtId="0" fontId="13" fillId="18" borderId="0" xfId="8" applyFont="1" applyFill="1" applyAlignment="1">
      <alignment horizontal="center" vertical="center"/>
    </xf>
    <xf numFmtId="0" fontId="20" fillId="18" borderId="0" xfId="8" applyFont="1" applyFill="1" applyAlignment="1">
      <alignment horizontal="left" vertical="center"/>
    </xf>
    <xf numFmtId="49" fontId="213" fillId="18" borderId="17" xfId="21" applyNumberFormat="1" applyFont="1" applyFill="1" applyBorder="1"/>
    <xf numFmtId="49" fontId="245" fillId="18" borderId="17" xfId="21" applyNumberFormat="1" applyFont="1" applyFill="1" applyBorder="1"/>
    <xf numFmtId="0" fontId="413" fillId="18" borderId="0" xfId="8" applyFont="1" applyFill="1" applyAlignment="1">
      <alignment horizontal="left" vertical="center"/>
    </xf>
    <xf numFmtId="0" fontId="13" fillId="18" borderId="0" xfId="8" applyFont="1" applyFill="1" applyAlignment="1">
      <alignment horizontal="left" vertical="center"/>
    </xf>
    <xf numFmtId="49" fontId="388" fillId="38" borderId="0" xfId="21" applyNumberFormat="1" applyFont="1" applyFill="1"/>
    <xf numFmtId="0" fontId="388" fillId="38" borderId="0" xfId="21" applyFont="1" applyFill="1"/>
    <xf numFmtId="0" fontId="389" fillId="38" borderId="0" xfId="21" applyFont="1" applyFill="1"/>
    <xf numFmtId="49" fontId="388" fillId="23" borderId="202" xfId="21" applyNumberFormat="1" applyFont="1" applyFill="1" applyBorder="1" applyAlignment="1">
      <alignment horizontal="center" vertical="center"/>
    </xf>
    <xf numFmtId="49" fontId="388" fillId="115" borderId="202" xfId="21" applyNumberFormat="1" applyFont="1" applyFill="1" applyBorder="1" applyAlignment="1">
      <alignment horizontal="center" vertical="center"/>
    </xf>
    <xf numFmtId="49" fontId="388" fillId="23" borderId="199" xfId="21" applyNumberFormat="1" applyFont="1" applyFill="1" applyBorder="1" applyAlignment="1">
      <alignment horizontal="center" vertical="center"/>
    </xf>
    <xf numFmtId="49" fontId="388" fillId="115" borderId="199" xfId="21" applyNumberFormat="1" applyFont="1" applyFill="1" applyBorder="1" applyAlignment="1">
      <alignment horizontal="center" vertical="center"/>
    </xf>
    <xf numFmtId="0" fontId="388" fillId="23" borderId="203" xfId="21" applyFont="1" applyFill="1" applyBorder="1"/>
    <xf numFmtId="49" fontId="416" fillId="0" borderId="203" xfId="36" applyNumberFormat="1" applyFont="1" applyBorder="1" applyAlignment="1">
      <alignment horizontal="center" vertical="center"/>
    </xf>
    <xf numFmtId="49" fontId="389" fillId="0" borderId="0" xfId="21" applyNumberFormat="1" applyFont="1"/>
    <xf numFmtId="0" fontId="196" fillId="0" borderId="0" xfId="0" applyFont="1"/>
    <xf numFmtId="0" fontId="155" fillId="0" borderId="0" xfId="0" applyFont="1"/>
    <xf numFmtId="0" fontId="227" fillId="0" borderId="0" xfId="1" applyFont="1"/>
    <xf numFmtId="0" fontId="0" fillId="22" borderId="17" xfId="0" applyFill="1" applyBorder="1"/>
    <xf numFmtId="0" fontId="0" fillId="22" borderId="204" xfId="0" applyFill="1" applyBorder="1"/>
    <xf numFmtId="0" fontId="0" fillId="0" borderId="0" xfId="0" applyAlignment="1">
      <alignment horizontal="right" vertical="center"/>
    </xf>
    <xf numFmtId="0" fontId="357" fillId="37" borderId="0" xfId="31" applyFont="1" applyFill="1" applyAlignment="1" applyProtection="1">
      <alignment horizontal="left" vertical="center"/>
    </xf>
    <xf numFmtId="49" fontId="114" fillId="22" borderId="193" xfId="21" applyNumberFormat="1" applyFont="1" applyFill="1" applyBorder="1" applyAlignment="1">
      <alignment horizontal="center" vertical="center" wrapText="1"/>
    </xf>
    <xf numFmtId="49" fontId="114" fillId="22" borderId="0" xfId="21" applyNumberFormat="1" applyFont="1" applyFill="1" applyAlignment="1">
      <alignment horizontal="center" vertical="center" wrapText="1"/>
    </xf>
    <xf numFmtId="49" fontId="404" fillId="121" borderId="0" xfId="21" applyNumberFormat="1" applyFont="1" applyFill="1" applyAlignment="1">
      <alignment horizontal="center" vertical="center" wrapText="1"/>
    </xf>
    <xf numFmtId="0" fontId="204" fillId="37" borderId="0" xfId="9" applyFont="1" applyFill="1" applyAlignment="1">
      <alignment horizontal="left" vertical="center"/>
    </xf>
    <xf numFmtId="0" fontId="108" fillId="0" borderId="0" xfId="38"/>
    <xf numFmtId="0" fontId="108" fillId="18" borderId="0" xfId="38" applyFill="1"/>
    <xf numFmtId="0" fontId="413" fillId="18" borderId="13" xfId="8" applyFont="1" applyFill="1" applyBorder="1" applyAlignment="1">
      <alignment horizontal="center" vertical="center"/>
    </xf>
    <xf numFmtId="0" fontId="13" fillId="29" borderId="13" xfId="8" applyFont="1" applyFill="1" applyBorder="1" applyAlignment="1">
      <alignment horizontal="center" vertical="center"/>
    </xf>
    <xf numFmtId="0" fontId="24" fillId="37" borderId="0" xfId="9" applyFont="1" applyFill="1" applyAlignment="1" applyProtection="1">
      <alignment vertical="center"/>
      <protection hidden="1"/>
    </xf>
    <xf numFmtId="0" fontId="377" fillId="0" borderId="0" xfId="33" applyFont="1" applyAlignment="1">
      <alignment vertical="center"/>
    </xf>
    <xf numFmtId="0" fontId="417" fillId="37" borderId="0" xfId="9" applyFont="1" applyFill="1" applyAlignment="1">
      <alignment vertical="center"/>
    </xf>
    <xf numFmtId="0" fontId="377" fillId="37" borderId="0" xfId="33" applyFont="1" applyFill="1" applyAlignment="1">
      <alignment vertical="center"/>
    </xf>
    <xf numFmtId="0" fontId="378" fillId="0" borderId="0" xfId="9" applyFont="1" applyAlignment="1">
      <alignment vertical="center"/>
    </xf>
    <xf numFmtId="0" fontId="307" fillId="0" borderId="0" xfId="8" applyFont="1" applyAlignment="1">
      <alignment vertical="center"/>
    </xf>
    <xf numFmtId="0" fontId="417" fillId="37" borderId="0" xfId="9" applyFont="1" applyFill="1" applyAlignment="1">
      <alignment horizontal="left" vertical="center"/>
    </xf>
    <xf numFmtId="0" fontId="384" fillId="18" borderId="0" xfId="36" applyFont="1" applyFill="1" applyAlignment="1">
      <alignment horizontal="left" vertical="center"/>
    </xf>
    <xf numFmtId="0" fontId="417" fillId="37" borderId="0" xfId="33" applyFont="1" applyFill="1" applyAlignment="1">
      <alignment vertical="center"/>
    </xf>
    <xf numFmtId="0" fontId="204" fillId="37" borderId="0" xfId="33" applyFont="1" applyFill="1" applyAlignment="1">
      <alignment vertical="center"/>
    </xf>
    <xf numFmtId="0" fontId="418" fillId="37" borderId="0" xfId="32" applyFont="1" applyFill="1" applyBorder="1" applyAlignment="1">
      <alignment vertical="center"/>
    </xf>
    <xf numFmtId="0" fontId="385" fillId="37" borderId="0" xfId="32" applyFont="1" applyFill="1" applyBorder="1" applyAlignment="1">
      <alignment vertical="center"/>
    </xf>
    <xf numFmtId="0" fontId="419" fillId="37" borderId="0" xfId="9" applyFont="1" applyFill="1" applyAlignment="1">
      <alignment vertical="center"/>
    </xf>
    <xf numFmtId="0" fontId="420" fillId="37" borderId="0" xfId="9" applyFont="1" applyFill="1" applyAlignment="1">
      <alignment vertical="center"/>
    </xf>
    <xf numFmtId="0" fontId="387" fillId="37" borderId="0" xfId="9" applyFont="1" applyFill="1" applyAlignment="1" applyProtection="1">
      <alignment vertical="center"/>
      <protection hidden="1"/>
    </xf>
    <xf numFmtId="0" fontId="386" fillId="37" borderId="0" xfId="32" applyFont="1" applyFill="1" applyAlignment="1" applyProtection="1">
      <alignment vertical="center"/>
    </xf>
    <xf numFmtId="0" fontId="386" fillId="37" borderId="0" xfId="32" applyFont="1" applyFill="1" applyAlignment="1" applyProtection="1">
      <alignment horizontal="center" vertical="center"/>
    </xf>
    <xf numFmtId="0" fontId="386" fillId="37" borderId="0" xfId="36" applyFont="1" applyFill="1" applyAlignment="1"/>
    <xf numFmtId="0" fontId="386" fillId="37" borderId="0" xfId="32" applyFont="1" applyFill="1" applyAlignment="1" applyProtection="1">
      <alignment horizontal="left" vertical="center"/>
    </xf>
    <xf numFmtId="0" fontId="379" fillId="0" borderId="0" xfId="8" applyFont="1" applyAlignment="1">
      <alignment horizontal="center" vertical="center"/>
    </xf>
    <xf numFmtId="0" fontId="132" fillId="37" borderId="0" xfId="27" applyFont="1" applyFill="1" applyProtection="1">
      <protection hidden="1"/>
    </xf>
    <xf numFmtId="0" fontId="421" fillId="37" borderId="0" xfId="27" applyFont="1" applyFill="1" applyAlignment="1">
      <alignment vertical="center"/>
    </xf>
    <xf numFmtId="0" fontId="311" fillId="37" borderId="0" xfId="27" applyFont="1" applyFill="1" applyAlignment="1">
      <alignment vertical="center"/>
    </xf>
    <xf numFmtId="0" fontId="132" fillId="37" borderId="0" xfId="27" applyFont="1" applyFill="1" applyAlignment="1">
      <alignment vertical="center"/>
    </xf>
    <xf numFmtId="0" fontId="313" fillId="37" borderId="0" xfId="27" applyFont="1" applyFill="1"/>
    <xf numFmtId="0" fontId="132" fillId="0" borderId="0" xfId="27" applyFont="1" applyAlignment="1">
      <alignment vertical="center"/>
    </xf>
    <xf numFmtId="0" fontId="3" fillId="18" borderId="0" xfId="27" applyFill="1"/>
    <xf numFmtId="0" fontId="18" fillId="18" borderId="0" xfId="27" applyFont="1" applyFill="1"/>
    <xf numFmtId="0" fontId="307" fillId="18" borderId="0" xfId="27" applyFont="1" applyFill="1"/>
    <xf numFmtId="0" fontId="422" fillId="18" borderId="0" xfId="29" applyFont="1" applyFill="1" applyAlignment="1">
      <alignment horizontal="right" vertical="center"/>
    </xf>
    <xf numFmtId="0" fontId="307" fillId="18" borderId="0" xfId="29" applyFont="1" applyFill="1" applyAlignment="1">
      <alignment horizontal="right" vertical="center"/>
    </xf>
    <xf numFmtId="0" fontId="307" fillId="18" borderId="0" xfId="27" applyFont="1" applyFill="1" applyAlignment="1">
      <alignment vertical="center"/>
    </xf>
    <xf numFmtId="0" fontId="108" fillId="37" borderId="0" xfId="33" applyFill="1"/>
    <xf numFmtId="0" fontId="3" fillId="37" borderId="0" xfId="27" applyFill="1"/>
    <xf numFmtId="0" fontId="18" fillId="37" borderId="0" xfId="27" applyFont="1" applyFill="1"/>
    <xf numFmtId="0" fontId="307" fillId="37" borderId="0" xfId="27" applyFont="1" applyFill="1"/>
    <xf numFmtId="0" fontId="422" fillId="37" borderId="0" xfId="29" applyFont="1" applyFill="1" applyAlignment="1">
      <alignment horizontal="right" vertical="center"/>
    </xf>
    <xf numFmtId="0" fontId="307" fillId="37" borderId="0" xfId="29" applyFont="1" applyFill="1" applyAlignment="1">
      <alignment horizontal="right" vertical="center"/>
    </xf>
    <xf numFmtId="0" fontId="307" fillId="37" borderId="0" xfId="29" applyFont="1" applyFill="1" applyAlignment="1">
      <alignment horizontal="left" vertical="center"/>
    </xf>
    <xf numFmtId="0" fontId="196" fillId="120" borderId="0" xfId="0" applyFont="1" applyFill="1" applyAlignment="1">
      <alignment vertical="center"/>
    </xf>
    <xf numFmtId="0" fontId="307" fillId="29" borderId="0" xfId="29" applyFont="1" applyFill="1" applyAlignment="1">
      <alignment horizontal="left" vertical="center"/>
    </xf>
    <xf numFmtId="0" fontId="313" fillId="29" borderId="0" xfId="27" applyFont="1" applyFill="1"/>
    <xf numFmtId="0" fontId="18" fillId="37" borderId="0" xfId="29" applyFont="1" applyFill="1" applyAlignment="1">
      <alignment horizontal="right" vertical="center"/>
    </xf>
    <xf numFmtId="0" fontId="245" fillId="37" borderId="0" xfId="29" applyFont="1" applyFill="1" applyAlignment="1">
      <alignment horizontal="right" vertical="center"/>
    </xf>
    <xf numFmtId="0" fontId="424" fillId="37" borderId="0" xfId="27" applyFont="1" applyFill="1" applyAlignment="1">
      <alignment vertical="center"/>
    </xf>
    <xf numFmtId="0" fontId="18" fillId="18" borderId="0" xfId="29" applyFont="1" applyFill="1" applyAlignment="1">
      <alignment horizontal="right" vertical="center"/>
    </xf>
    <xf numFmtId="0" fontId="423" fillId="43" borderId="17" xfId="27" applyFont="1" applyFill="1" applyBorder="1" applyAlignment="1" applyProtection="1">
      <alignment horizontal="right" vertical="center"/>
      <protection hidden="1"/>
    </xf>
    <xf numFmtId="0" fontId="307" fillId="37" borderId="0" xfId="27" applyFont="1" applyFill="1" applyAlignment="1">
      <alignment vertical="center"/>
    </xf>
    <xf numFmtId="0" fontId="426" fillId="37" borderId="0" xfId="0" applyFont="1" applyFill="1" applyAlignment="1">
      <alignment vertical="center"/>
    </xf>
    <xf numFmtId="0" fontId="400" fillId="29" borderId="0" xfId="29" applyFont="1" applyFill="1" applyAlignment="1">
      <alignment horizontal="right" vertical="center"/>
    </xf>
    <xf numFmtId="0" fontId="427" fillId="37" borderId="0" xfId="27" applyFont="1" applyFill="1" applyAlignment="1">
      <alignment horizontal="center" vertical="center"/>
    </xf>
    <xf numFmtId="0" fontId="427" fillId="37" borderId="0" xfId="33" applyFont="1" applyFill="1" applyAlignment="1">
      <alignment vertical="center"/>
    </xf>
    <xf numFmtId="0" fontId="307" fillId="29" borderId="0" xfId="27" applyFont="1" applyFill="1"/>
    <xf numFmtId="14" fontId="405" fillId="37" borderId="0" xfId="27" applyNumberFormat="1" applyFont="1" applyFill="1"/>
    <xf numFmtId="0" fontId="231" fillId="37" borderId="0" xfId="33" applyFont="1" applyFill="1" applyAlignment="1">
      <alignment vertical="center"/>
    </xf>
    <xf numFmtId="0" fontId="430" fillId="37" borderId="0" xfId="27" applyFont="1" applyFill="1" applyAlignment="1">
      <alignment horizontal="center" vertical="center"/>
    </xf>
    <xf numFmtId="0" fontId="231" fillId="37" borderId="0" xfId="27" applyFont="1" applyFill="1" applyAlignment="1">
      <alignment horizontal="left" vertical="center"/>
    </xf>
    <xf numFmtId="0" fontId="431" fillId="37" borderId="0" xfId="29" applyFont="1" applyFill="1" applyAlignment="1">
      <alignment horizontal="right" vertical="center"/>
    </xf>
    <xf numFmtId="0" fontId="431" fillId="37" borderId="0" xfId="27" applyFont="1" applyFill="1" applyAlignment="1">
      <alignment vertical="center"/>
    </xf>
    <xf numFmtId="0" fontId="431" fillId="37" borderId="0" xfId="27" applyFont="1" applyFill="1"/>
    <xf numFmtId="0" fontId="10" fillId="37" borderId="0" xfId="27" applyFont="1" applyFill="1"/>
    <xf numFmtId="0" fontId="123" fillId="37" borderId="0" xfId="27" applyFont="1" applyFill="1" applyAlignment="1">
      <alignment horizontal="left" vertical="center"/>
    </xf>
    <xf numFmtId="198" fontId="432" fillId="37" borderId="0" xfId="0" applyNumberFormat="1" applyFont="1" applyFill="1" applyAlignment="1">
      <alignment horizontal="center" vertical="center"/>
    </xf>
    <xf numFmtId="0" fontId="433" fillId="37" borderId="0" xfId="27" applyFont="1" applyFill="1" applyAlignment="1">
      <alignment horizontal="center" vertical="center"/>
    </xf>
    <xf numFmtId="0" fontId="213" fillId="31" borderId="0" xfId="39" applyFont="1" applyFill="1"/>
    <xf numFmtId="0" fontId="434" fillId="43" borderId="0" xfId="27" applyFont="1" applyFill="1" applyAlignment="1" applyProtection="1">
      <alignment horizontal="center" vertical="center"/>
      <protection hidden="1"/>
    </xf>
    <xf numFmtId="0" fontId="436" fillId="37" borderId="0" xfId="33" applyFont="1" applyFill="1"/>
    <xf numFmtId="0" fontId="313" fillId="37" borderId="0" xfId="27" applyFont="1" applyFill="1" applyAlignment="1">
      <alignment vertical="center"/>
    </xf>
    <xf numFmtId="0" fontId="357" fillId="37" borderId="0" xfId="40" applyFont="1" applyFill="1" applyAlignment="1" applyProtection="1">
      <alignment vertical="center"/>
    </xf>
    <xf numFmtId="0" fontId="302" fillId="43" borderId="0" xfId="27" applyFont="1" applyFill="1" applyAlignment="1" applyProtection="1">
      <alignment horizontal="center" vertical="center"/>
      <protection hidden="1"/>
    </xf>
    <xf numFmtId="0" fontId="305" fillId="37" borderId="0" xfId="27" applyFont="1" applyFill="1" applyAlignment="1">
      <alignment vertical="center"/>
    </xf>
    <xf numFmtId="0" fontId="305" fillId="37" borderId="0" xfId="27" applyFont="1" applyFill="1" applyProtection="1">
      <protection hidden="1"/>
    </xf>
    <xf numFmtId="0" fontId="306" fillId="37" borderId="0" xfId="27" applyFont="1" applyFill="1" applyAlignment="1">
      <alignment vertical="center"/>
    </xf>
    <xf numFmtId="0" fontId="301" fillId="37" borderId="0" xfId="27" applyFont="1" applyFill="1" applyAlignment="1">
      <alignment vertical="center"/>
    </xf>
    <xf numFmtId="0" fontId="308" fillId="37" borderId="0" xfId="27" applyFont="1" applyFill="1" applyAlignment="1">
      <alignment horizontal="center" vertical="center"/>
    </xf>
    <xf numFmtId="0" fontId="382" fillId="37" borderId="0" xfId="19" applyFont="1" applyFill="1" applyAlignment="1">
      <alignment vertical="center"/>
    </xf>
    <xf numFmtId="0" fontId="438" fillId="37" borderId="0" xfId="27" applyFont="1" applyFill="1" applyAlignment="1">
      <alignment horizontal="center"/>
    </xf>
    <xf numFmtId="0" fontId="437" fillId="37" borderId="0" xfId="27" applyFont="1" applyFill="1" applyAlignment="1">
      <alignment horizontal="center"/>
    </xf>
    <xf numFmtId="0" fontId="439" fillId="37" borderId="0" xfId="0" applyFont="1" applyFill="1" applyAlignment="1">
      <alignment vertical="center"/>
    </xf>
    <xf numFmtId="0" fontId="440" fillId="37" borderId="0" xfId="27" applyFont="1" applyFill="1" applyAlignment="1">
      <alignment vertical="center"/>
    </xf>
    <xf numFmtId="0" fontId="441" fillId="37" borderId="0" xfId="29" applyFont="1" applyFill="1" applyAlignment="1">
      <alignment horizontal="left" vertical="center"/>
    </xf>
    <xf numFmtId="0" fontId="356" fillId="31" borderId="0" xfId="27" applyFont="1" applyFill="1" applyAlignment="1">
      <alignment horizontal="left" vertical="center"/>
    </xf>
    <xf numFmtId="0" fontId="3" fillId="29" borderId="0" xfId="27" applyFill="1" applyProtection="1">
      <protection hidden="1"/>
    </xf>
    <xf numFmtId="0" fontId="108" fillId="29" borderId="0" xfId="10" applyFill="1"/>
    <xf numFmtId="0" fontId="437" fillId="37" borderId="0" xfId="27" applyFont="1" applyFill="1" applyAlignment="1">
      <alignment horizontal="center" vertical="top"/>
    </xf>
    <xf numFmtId="0" fontId="434" fillId="37" borderId="0" xfId="0" applyFont="1" applyFill="1" applyAlignment="1">
      <alignment horizontal="left" vertical="top"/>
    </xf>
    <xf numFmtId="0" fontId="400" fillId="37" borderId="205" xfId="27" applyFont="1" applyFill="1" applyBorder="1"/>
    <xf numFmtId="0" fontId="429" fillId="37" borderId="206" xfId="27" applyFont="1" applyFill="1" applyBorder="1"/>
    <xf numFmtId="0" fontId="429" fillId="37" borderId="206" xfId="29" applyFont="1" applyFill="1" applyBorder="1" applyAlignment="1">
      <alignment horizontal="right" vertical="center"/>
    </xf>
    <xf numFmtId="0" fontId="429" fillId="37" borderId="206" xfId="27" applyFont="1" applyFill="1" applyBorder="1" applyAlignment="1">
      <alignment vertical="center"/>
    </xf>
    <xf numFmtId="0" fontId="429" fillId="37" borderId="207" xfId="27" applyFont="1" applyFill="1" applyBorder="1"/>
    <xf numFmtId="0" fontId="429" fillId="37" borderId="208" xfId="29" applyFont="1" applyFill="1" applyBorder="1" applyAlignment="1">
      <alignment horizontal="center" vertical="center"/>
    </xf>
    <xf numFmtId="0" fontId="442" fillId="37" borderId="0" xfId="29" applyFont="1" applyFill="1" applyAlignment="1">
      <alignment horizontal="left" vertical="center"/>
    </xf>
    <xf numFmtId="0" fontId="429" fillId="37" borderId="0" xfId="29" applyFont="1" applyFill="1" applyAlignment="1">
      <alignment horizontal="right" vertical="center"/>
    </xf>
    <xf numFmtId="0" fontId="429" fillId="37" borderId="0" xfId="27" applyFont="1" applyFill="1" applyAlignment="1">
      <alignment vertical="center"/>
    </xf>
    <xf numFmtId="0" fontId="429" fillId="37" borderId="0" xfId="27" applyFont="1" applyFill="1"/>
    <xf numFmtId="0" fontId="429" fillId="37" borderId="209" xfId="27" applyFont="1" applyFill="1" applyBorder="1"/>
    <xf numFmtId="0" fontId="213" fillId="31" borderId="0" xfId="0" applyFont="1" applyFill="1" applyAlignment="1">
      <alignment vertical="center"/>
    </xf>
    <xf numFmtId="0" fontId="429" fillId="37" borderId="0" xfId="0" applyFont="1" applyFill="1" applyAlignment="1">
      <alignment vertical="center"/>
    </xf>
    <xf numFmtId="0" fontId="434" fillId="37" borderId="0" xfId="27" applyFont="1" applyFill="1" applyAlignment="1">
      <alignment horizontal="right" vertical="center"/>
    </xf>
    <xf numFmtId="0" fontId="232" fillId="37" borderId="0" xfId="27" applyFont="1" applyFill="1"/>
    <xf numFmtId="0" fontId="232" fillId="37" borderId="209" xfId="27" applyFont="1" applyFill="1" applyBorder="1"/>
    <xf numFmtId="0" fontId="434" fillId="37" borderId="0" xfId="0" applyFont="1" applyFill="1" applyAlignment="1">
      <alignment vertical="center"/>
    </xf>
    <xf numFmtId="0" fontId="434" fillId="37" borderId="209" xfId="0" applyFont="1" applyFill="1" applyBorder="1" applyAlignment="1">
      <alignment vertical="center"/>
    </xf>
    <xf numFmtId="0" fontId="400" fillId="37" borderId="210" xfId="27" applyFont="1" applyFill="1" applyBorder="1"/>
    <xf numFmtId="0" fontId="443" fillId="37" borderId="211" xfId="27" applyFont="1" applyFill="1" applyBorder="1"/>
    <xf numFmtId="0" fontId="429" fillId="37" borderId="211" xfId="29" applyFont="1" applyFill="1" applyBorder="1" applyAlignment="1">
      <alignment horizontal="right" vertical="center"/>
    </xf>
    <xf numFmtId="0" fontId="429" fillId="37" borderId="211" xfId="27" applyFont="1" applyFill="1" applyBorder="1" applyAlignment="1">
      <alignment vertical="center"/>
    </xf>
    <xf numFmtId="0" fontId="429" fillId="37" borderId="211" xfId="27" applyFont="1" applyFill="1" applyBorder="1"/>
    <xf numFmtId="0" fontId="429" fillId="37" borderId="212" xfId="27" applyFont="1" applyFill="1" applyBorder="1"/>
    <xf numFmtId="0" fontId="18" fillId="37" borderId="205" xfId="27" applyFont="1" applyFill="1" applyBorder="1"/>
    <xf numFmtId="0" fontId="307" fillId="37" borderId="206" xfId="27" applyFont="1" applyFill="1" applyBorder="1"/>
    <xf numFmtId="0" fontId="422" fillId="37" borderId="206" xfId="29" applyFont="1" applyFill="1" applyBorder="1" applyAlignment="1">
      <alignment horizontal="right" vertical="center"/>
    </xf>
    <xf numFmtId="0" fontId="307" fillId="37" borderId="206" xfId="29" applyFont="1" applyFill="1" applyBorder="1" applyAlignment="1">
      <alignment horizontal="right" vertical="center"/>
    </xf>
    <xf numFmtId="0" fontId="307" fillId="37" borderId="206" xfId="27" applyFont="1" applyFill="1" applyBorder="1" applyAlignment="1">
      <alignment vertical="center"/>
    </xf>
    <xf numFmtId="0" fontId="307" fillId="37" borderId="207" xfId="27" applyFont="1" applyFill="1" applyBorder="1"/>
    <xf numFmtId="0" fontId="426" fillId="37" borderId="0" xfId="29" applyFont="1" applyFill="1" applyAlignment="1">
      <alignment horizontal="left" vertical="center"/>
    </xf>
    <xf numFmtId="0" fontId="429" fillId="29" borderId="0" xfId="0" applyFont="1" applyFill="1" applyAlignment="1">
      <alignment vertical="center"/>
    </xf>
    <xf numFmtId="0" fontId="18" fillId="37" borderId="210" xfId="27" applyFont="1" applyFill="1" applyBorder="1"/>
    <xf numFmtId="0" fontId="400" fillId="37" borderId="211" xfId="27" applyFont="1" applyFill="1" applyBorder="1"/>
    <xf numFmtId="0" fontId="400" fillId="37" borderId="212" xfId="27" applyFont="1" applyFill="1" applyBorder="1"/>
    <xf numFmtId="0" fontId="429" fillId="37" borderId="207" xfId="27" applyFont="1" applyFill="1" applyBorder="1" applyAlignment="1">
      <alignment vertical="center"/>
    </xf>
    <xf numFmtId="0" fontId="444" fillId="37" borderId="0" xfId="29" applyFont="1" applyFill="1" applyAlignment="1">
      <alignment horizontal="left" vertical="center"/>
    </xf>
    <xf numFmtId="0" fontId="429" fillId="37" borderId="0" xfId="29" applyFont="1" applyFill="1" applyAlignment="1">
      <alignment horizontal="left" vertical="center"/>
    </xf>
    <xf numFmtId="0" fontId="429" fillId="18" borderId="0" xfId="0" applyFont="1" applyFill="1" applyAlignment="1">
      <alignment vertical="center"/>
    </xf>
    <xf numFmtId="0" fontId="434" fillId="18" borderId="0" xfId="27" applyFont="1" applyFill="1" applyAlignment="1">
      <alignment horizontal="right" vertical="center"/>
    </xf>
    <xf numFmtId="0" fontId="429" fillId="18" borderId="209" xfId="27" applyFont="1" applyFill="1" applyBorder="1"/>
    <xf numFmtId="0" fontId="307" fillId="37" borderId="207" xfId="29" applyFont="1" applyFill="1" applyBorder="1" applyAlignment="1">
      <alignment horizontal="right" vertical="center"/>
    </xf>
    <xf numFmtId="0" fontId="307" fillId="37" borderId="209" xfId="29" applyFont="1" applyFill="1" applyBorder="1" applyAlignment="1">
      <alignment horizontal="right" vertical="center"/>
    </xf>
    <xf numFmtId="0" fontId="196" fillId="31" borderId="0" xfId="0" applyFont="1" applyFill="1" applyAlignment="1">
      <alignment vertical="center"/>
    </xf>
    <xf numFmtId="0" fontId="307" fillId="18" borderId="0" xfId="29" applyFont="1" applyFill="1" applyAlignment="1">
      <alignment horizontal="left" vertical="center"/>
    </xf>
    <xf numFmtId="0" fontId="307" fillId="37" borderId="211" xfId="27" applyFont="1" applyFill="1" applyBorder="1"/>
    <xf numFmtId="0" fontId="422" fillId="37" borderId="211" xfId="29" applyFont="1" applyFill="1" applyBorder="1" applyAlignment="1">
      <alignment horizontal="right" vertical="center"/>
    </xf>
    <xf numFmtId="0" fontId="307" fillId="37" borderId="211" xfId="29" applyFont="1" applyFill="1" applyBorder="1" applyAlignment="1">
      <alignment horizontal="right" vertical="center"/>
    </xf>
    <xf numFmtId="0" fontId="307" fillId="37" borderId="212" xfId="29" applyFont="1" applyFill="1" applyBorder="1" applyAlignment="1">
      <alignment horizontal="right" vertical="center"/>
    </xf>
    <xf numFmtId="0" fontId="434" fillId="29" borderId="0" xfId="27" applyFont="1" applyFill="1" applyAlignment="1">
      <alignment horizontal="right" vertical="center"/>
    </xf>
    <xf numFmtId="0" fontId="232" fillId="29" borderId="0" xfId="27" applyFont="1" applyFill="1"/>
    <xf numFmtId="0" fontId="429" fillId="29" borderId="209" xfId="27" applyFont="1" applyFill="1" applyBorder="1"/>
    <xf numFmtId="0" fontId="400" fillId="37" borderId="208" xfId="27" applyFont="1" applyFill="1" applyBorder="1"/>
    <xf numFmtId="0" fontId="231" fillId="37" borderId="211" xfId="27" applyFont="1" applyFill="1" applyBorder="1"/>
    <xf numFmtId="0" fontId="232" fillId="37" borderId="213" xfId="27" applyFont="1" applyFill="1" applyBorder="1"/>
    <xf numFmtId="0" fontId="434" fillId="37" borderId="213" xfId="0" applyFont="1" applyFill="1" applyBorder="1" applyAlignment="1">
      <alignment vertical="center"/>
    </xf>
    <xf numFmtId="0" fontId="434" fillId="37" borderId="211" xfId="0" applyFont="1" applyFill="1" applyBorder="1" applyAlignment="1">
      <alignment vertical="center"/>
    </xf>
    <xf numFmtId="0" fontId="307" fillId="37" borderId="211" xfId="27" applyFont="1" applyFill="1" applyBorder="1" applyAlignment="1">
      <alignment vertical="center"/>
    </xf>
    <xf numFmtId="0" fontId="307" fillId="37" borderId="212" xfId="27" applyFont="1" applyFill="1" applyBorder="1"/>
    <xf numFmtId="0" fontId="8" fillId="37" borderId="214" xfId="27" applyFont="1" applyFill="1" applyBorder="1"/>
    <xf numFmtId="0" fontId="232" fillId="37" borderId="215" xfId="27" applyFont="1" applyFill="1" applyBorder="1"/>
    <xf numFmtId="0" fontId="429" fillId="37" borderId="215" xfId="29" applyFont="1" applyFill="1" applyBorder="1" applyAlignment="1">
      <alignment horizontal="right" vertical="center"/>
    </xf>
    <xf numFmtId="0" fontId="232" fillId="37" borderId="215" xfId="29" applyFont="1" applyFill="1" applyBorder="1" applyAlignment="1">
      <alignment horizontal="right" vertical="center"/>
    </xf>
    <xf numFmtId="0" fontId="232" fillId="37" borderId="215" xfId="27" applyFont="1" applyFill="1" applyBorder="1" applyAlignment="1">
      <alignment vertical="center"/>
    </xf>
    <xf numFmtId="0" fontId="232" fillId="37" borderId="216" xfId="27" applyFont="1" applyFill="1" applyBorder="1"/>
    <xf numFmtId="0" fontId="232" fillId="37" borderId="0" xfId="29" applyFont="1" applyFill="1" applyAlignment="1">
      <alignment horizontal="right" vertical="center"/>
    </xf>
    <xf numFmtId="0" fontId="232" fillId="37" borderId="0" xfId="27" applyFont="1" applyFill="1" applyAlignment="1">
      <alignment vertical="center"/>
    </xf>
    <xf numFmtId="0" fontId="8" fillId="37" borderId="217" xfId="27" applyFont="1" applyFill="1" applyBorder="1"/>
    <xf numFmtId="0" fontId="134" fillId="29" borderId="211" xfId="27" applyFont="1" applyFill="1" applyBorder="1"/>
    <xf numFmtId="0" fontId="215" fillId="29" borderId="218" xfId="29" applyFont="1" applyFill="1" applyBorder="1" applyAlignment="1">
      <alignment horizontal="right" vertical="center"/>
    </xf>
    <xf numFmtId="0" fontId="445" fillId="29" borderId="218" xfId="29" applyFont="1" applyFill="1" applyBorder="1" applyAlignment="1">
      <alignment horizontal="right" vertical="center"/>
    </xf>
    <xf numFmtId="0" fontId="232" fillId="37" borderId="218" xfId="27" applyFont="1" applyFill="1" applyBorder="1"/>
    <xf numFmtId="0" fontId="232" fillId="37" borderId="219" xfId="27" applyFont="1" applyFill="1" applyBorder="1"/>
    <xf numFmtId="0" fontId="446" fillId="37" borderId="0" xfId="27" applyFont="1" applyFill="1" applyAlignment="1">
      <alignment horizontal="center" vertical="center"/>
    </xf>
    <xf numFmtId="0" fontId="434" fillId="37" borderId="0" xfId="27" applyFont="1" applyFill="1" applyAlignment="1">
      <alignment horizontal="left" vertical="center"/>
    </xf>
    <xf numFmtId="0" fontId="446" fillId="37" borderId="0" xfId="33" applyFont="1" applyFill="1" applyAlignment="1">
      <alignment vertical="center"/>
    </xf>
    <xf numFmtId="0" fontId="429" fillId="37" borderId="220" xfId="33" applyFont="1" applyFill="1" applyBorder="1" applyAlignment="1">
      <alignment vertical="center"/>
    </xf>
    <xf numFmtId="0" fontId="429" fillId="37" borderId="221" xfId="33" applyFont="1" applyFill="1" applyBorder="1"/>
    <xf numFmtId="0" fontId="213" fillId="31" borderId="221" xfId="0" applyFont="1" applyFill="1" applyBorder="1" applyAlignment="1">
      <alignment vertical="center"/>
    </xf>
    <xf numFmtId="0" fontId="429" fillId="29" borderId="222" xfId="0" applyFont="1" applyFill="1" applyBorder="1" applyAlignment="1">
      <alignment vertical="center"/>
    </xf>
    <xf numFmtId="0" fontId="307" fillId="37" borderId="209" xfId="27" applyFont="1" applyFill="1" applyBorder="1"/>
    <xf numFmtId="0" fontId="400" fillId="29" borderId="0" xfId="27" applyFont="1" applyFill="1" applyAlignment="1">
      <alignment horizontal="center" vertical="center"/>
    </xf>
    <xf numFmtId="0" fontId="447" fillId="31" borderId="0" xfId="0" applyFont="1" applyFill="1" applyAlignment="1">
      <alignment horizontal="center" vertical="center"/>
    </xf>
    <xf numFmtId="0" fontId="446" fillId="37" borderId="0" xfId="27" applyFont="1" applyFill="1" applyAlignment="1">
      <alignment horizontal="left" vertical="center"/>
    </xf>
    <xf numFmtId="0" fontId="429" fillId="37" borderId="210" xfId="27" applyFont="1" applyFill="1" applyBorder="1"/>
    <xf numFmtId="0" fontId="434" fillId="37" borderId="0" xfId="33" applyFont="1" applyFill="1" applyAlignment="1">
      <alignment vertical="center"/>
    </xf>
    <xf numFmtId="0" fontId="215" fillId="29" borderId="0" xfId="33" applyFont="1" applyFill="1" applyAlignment="1">
      <alignment vertical="center"/>
    </xf>
    <xf numFmtId="0" fontId="434" fillId="37" borderId="211" xfId="27" applyFont="1" applyFill="1" applyBorder="1" applyAlignment="1">
      <alignment horizontal="left" vertical="center"/>
    </xf>
    <xf numFmtId="0" fontId="400" fillId="37" borderId="0" xfId="27" applyFont="1" applyFill="1"/>
    <xf numFmtId="0" fontId="400" fillId="37" borderId="214" xfId="27" applyFont="1" applyFill="1" applyBorder="1"/>
    <xf numFmtId="0" fontId="429" fillId="37" borderId="215" xfId="27" applyFont="1" applyFill="1" applyBorder="1"/>
    <xf numFmtId="0" fontId="429" fillId="37" borderId="223" xfId="29" applyFont="1" applyFill="1" applyBorder="1" applyAlignment="1">
      <alignment horizontal="right" vertical="center"/>
    </xf>
    <xf numFmtId="0" fontId="400" fillId="37" borderId="224" xfId="27" applyFont="1" applyFill="1" applyBorder="1"/>
    <xf numFmtId="0" fontId="429" fillId="37" borderId="225" xfId="29" applyFont="1" applyFill="1" applyBorder="1" applyAlignment="1">
      <alignment horizontal="right" vertical="center"/>
    </xf>
    <xf numFmtId="0" fontId="444" fillId="37" borderId="0" xfId="27" applyFont="1" applyFill="1"/>
    <xf numFmtId="0" fontId="429" fillId="37" borderId="225" xfId="27" applyFont="1" applyFill="1" applyBorder="1"/>
    <xf numFmtId="0" fontId="429" fillId="37" borderId="224" xfId="29" applyFont="1" applyFill="1" applyBorder="1" applyAlignment="1">
      <alignment horizontal="center" vertical="center"/>
    </xf>
    <xf numFmtId="0" fontId="446" fillId="37" borderId="0" xfId="27" applyFont="1" applyFill="1" applyAlignment="1">
      <alignment horizontal="right" vertical="center"/>
    </xf>
    <xf numFmtId="0" fontId="429" fillId="37" borderId="0" xfId="27" applyFont="1" applyFill="1" applyAlignment="1">
      <alignment horizontal="left" vertical="center"/>
    </xf>
    <xf numFmtId="198" fontId="428" fillId="120" borderId="0" xfId="0" applyNumberFormat="1" applyFont="1" applyFill="1" applyAlignment="1">
      <alignment horizontal="center" vertical="center"/>
    </xf>
    <xf numFmtId="0" fontId="429" fillId="37" borderId="0" xfId="33" applyFont="1" applyFill="1"/>
    <xf numFmtId="0" fontId="400" fillId="37" borderId="225" xfId="27" applyFont="1" applyFill="1" applyBorder="1"/>
    <xf numFmtId="0" fontId="429" fillId="37" borderId="225" xfId="27" applyFont="1" applyFill="1" applyBorder="1" applyAlignment="1">
      <alignment vertical="center"/>
    </xf>
    <xf numFmtId="0" fontId="400" fillId="37" borderId="217" xfId="27" applyFont="1" applyFill="1" applyBorder="1"/>
    <xf numFmtId="0" fontId="446" fillId="37" borderId="218" xfId="27" applyFont="1" applyFill="1" applyBorder="1" applyAlignment="1">
      <alignment horizontal="left" vertical="center"/>
    </xf>
    <xf numFmtId="0" fontId="429" fillId="37" borderId="218" xfId="27" applyFont="1" applyFill="1" applyBorder="1" applyAlignment="1">
      <alignment vertical="center"/>
    </xf>
    <xf numFmtId="0" fontId="429" fillId="37" borderId="226" xfId="27" applyFont="1" applyFill="1" applyBorder="1" applyAlignment="1">
      <alignment vertical="center"/>
    </xf>
    <xf numFmtId="0" fontId="444" fillId="37" borderId="0" xfId="29" applyFont="1" applyFill="1" applyAlignment="1">
      <alignment horizontal="right" vertical="center"/>
    </xf>
    <xf numFmtId="0" fontId="444" fillId="37" borderId="0" xfId="0" applyFont="1" applyFill="1" applyAlignment="1">
      <alignment vertical="center"/>
    </xf>
    <xf numFmtId="0" fontId="448" fillId="51" borderId="0" xfId="0" applyFont="1" applyFill="1" applyAlignment="1">
      <alignment horizontal="center" vertical="center"/>
    </xf>
    <xf numFmtId="0" fontId="434" fillId="37" borderId="0" xfId="0" applyFont="1" applyFill="1" applyAlignment="1">
      <alignment horizontal="left" vertical="center"/>
    </xf>
    <xf numFmtId="14" fontId="434" fillId="37" borderId="0" xfId="33" applyNumberFormat="1" applyFont="1" applyFill="1" applyAlignment="1">
      <alignment horizontal="center" vertical="center"/>
    </xf>
    <xf numFmtId="0" fontId="429" fillId="37" borderId="209" xfId="27" applyFont="1" applyFill="1" applyBorder="1" applyAlignment="1">
      <alignment vertical="center"/>
    </xf>
    <xf numFmtId="0" fontId="132" fillId="37" borderId="209" xfId="27" applyFont="1" applyFill="1" applyBorder="1" applyAlignment="1">
      <alignment vertical="center"/>
    </xf>
    <xf numFmtId="0" fontId="444" fillId="37" borderId="211" xfId="0" applyFont="1" applyFill="1" applyBorder="1" applyAlignment="1">
      <alignment vertical="center"/>
    </xf>
    <xf numFmtId="0" fontId="132" fillId="29" borderId="0" xfId="39" applyFont="1" applyFill="1"/>
    <xf numFmtId="0" fontId="435" fillId="29" borderId="0" xfId="3" applyFont="1" applyFill="1" applyAlignment="1" applyProtection="1"/>
    <xf numFmtId="0" fontId="10" fillId="29" borderId="0" xfId="27" applyFont="1" applyFill="1"/>
    <xf numFmtId="0" fontId="449" fillId="37" borderId="0" xfId="8" applyFont="1" applyFill="1" applyAlignment="1" applyProtection="1">
      <alignment horizontal="left" vertical="center"/>
      <protection hidden="1"/>
    </xf>
    <xf numFmtId="0" fontId="9" fillId="37" borderId="0" xfId="27" applyFont="1" applyFill="1" applyProtection="1">
      <protection hidden="1"/>
    </xf>
    <xf numFmtId="0" fontId="311" fillId="37" borderId="0" xfId="33" applyFont="1" applyFill="1" applyAlignment="1">
      <alignment vertical="center"/>
    </xf>
    <xf numFmtId="0" fontId="437" fillId="37" borderId="0" xfId="33" applyFont="1" applyFill="1" applyAlignment="1">
      <alignment vertical="center"/>
    </xf>
    <xf numFmtId="0" fontId="449" fillId="37" borderId="0" xfId="27" applyFont="1" applyFill="1" applyAlignment="1" applyProtection="1">
      <alignment vertical="center"/>
      <protection hidden="1"/>
    </xf>
    <xf numFmtId="0" fontId="1" fillId="37" borderId="0" xfId="33" applyFont="1" applyFill="1"/>
    <xf numFmtId="0" fontId="449" fillId="37" borderId="0" xfId="0" applyFont="1" applyFill="1" applyAlignment="1">
      <alignment horizontal="left" vertical="center"/>
    </xf>
    <xf numFmtId="0" fontId="355" fillId="38" borderId="1" xfId="27" applyFont="1" applyFill="1" applyBorder="1" applyAlignment="1">
      <alignment horizontal="center" vertical="center"/>
    </xf>
    <xf numFmtId="0" fontId="304" fillId="18" borderId="0" xfId="32" applyFont="1" applyFill="1" applyAlignment="1" applyProtection="1">
      <alignment vertical="center"/>
      <protection hidden="1"/>
    </xf>
    <xf numFmtId="0" fontId="450" fillId="37" borderId="0" xfId="27" applyFont="1" applyFill="1" applyAlignment="1">
      <alignment vertical="center"/>
    </xf>
    <xf numFmtId="0" fontId="422" fillId="29" borderId="0" xfId="27" applyFont="1" applyFill="1"/>
    <xf numFmtId="0" fontId="434" fillId="45" borderId="166" xfId="9" applyFont="1" applyFill="1" applyBorder="1" applyAlignment="1" applyProtection="1">
      <alignment horizontal="center" vertical="center"/>
      <protection locked="0"/>
    </xf>
    <xf numFmtId="0" fontId="400" fillId="18" borderId="1" xfId="34" applyFont="1" applyFill="1" applyBorder="1" applyProtection="1">
      <protection locked="0"/>
    </xf>
    <xf numFmtId="0" fontId="213" fillId="115" borderId="171" xfId="34" applyFont="1" applyFill="1" applyBorder="1" applyAlignment="1" applyProtection="1">
      <alignment horizontal="center" vertical="center" textRotation="90"/>
      <protection locked="0"/>
    </xf>
    <xf numFmtId="0" fontId="213" fillId="18" borderId="172" xfId="35" applyFont="1" applyFill="1" applyBorder="1" applyAlignment="1" applyProtection="1">
      <alignment vertical="center"/>
      <protection locked="0"/>
    </xf>
    <xf numFmtId="0" fontId="213" fillId="18" borderId="173" xfId="35" applyFont="1" applyFill="1" applyBorder="1" applyAlignment="1" applyProtection="1">
      <alignment vertical="center"/>
      <protection locked="0"/>
    </xf>
    <xf numFmtId="181" fontId="123" fillId="48" borderId="0" xfId="9" applyNumberFormat="1" applyFont="1" applyFill="1" applyBorder="1" applyAlignment="1" applyProtection="1">
      <alignment horizontal="left" vertical="center"/>
      <protection locked="0"/>
    </xf>
    <xf numFmtId="181" fontId="213" fillId="48" borderId="0" xfId="9" applyNumberFormat="1" applyFont="1" applyFill="1" applyBorder="1" applyAlignment="1" applyProtection="1">
      <alignment horizontal="left" vertical="center"/>
      <protection locked="0"/>
    </xf>
    <xf numFmtId="181" fontId="213" fillId="48" borderId="1" xfId="9" applyNumberFormat="1" applyFont="1" applyFill="1" applyBorder="1" applyAlignment="1" applyProtection="1">
      <alignment horizontal="left" vertical="center"/>
      <protection locked="0"/>
    </xf>
    <xf numFmtId="0" fontId="413" fillId="18" borderId="0" xfId="9" applyFont="1" applyFill="1" applyBorder="1" applyAlignment="1" applyProtection="1">
      <alignment horizontal="center" vertical="center"/>
      <protection locked="0"/>
    </xf>
    <xf numFmtId="0" fontId="400" fillId="18" borderId="0" xfId="9" applyFont="1" applyFill="1" applyBorder="1" applyAlignment="1" applyProtection="1">
      <alignment horizontal="left" vertical="center"/>
      <protection locked="0"/>
    </xf>
    <xf numFmtId="0" fontId="400" fillId="18" borderId="0" xfId="35" applyFont="1" applyFill="1" applyBorder="1" applyAlignment="1" applyProtection="1">
      <alignment horizontal="left" vertical="center"/>
      <protection locked="0"/>
    </xf>
    <xf numFmtId="0" fontId="400" fillId="18" borderId="0" xfId="14" applyFont="1" applyFill="1" applyBorder="1" applyAlignment="1" applyProtection="1">
      <alignment vertical="center"/>
      <protection locked="0"/>
    </xf>
    <xf numFmtId="0" fontId="451" fillId="18" borderId="0" xfId="9" applyFont="1" applyFill="1" applyBorder="1" applyAlignment="1" applyProtection="1">
      <alignment horizontal="center" vertical="center"/>
      <protection locked="0"/>
    </xf>
    <xf numFmtId="0" fontId="400" fillId="18" borderId="0" xfId="34" applyFont="1" applyFill="1" applyBorder="1" applyProtection="1">
      <protection locked="0"/>
    </xf>
    <xf numFmtId="0" fontId="213" fillId="18" borderId="0" xfId="9" applyFont="1" applyFill="1" applyBorder="1" applyAlignment="1" applyProtection="1">
      <alignment horizontal="left" vertical="center"/>
      <protection locked="0"/>
    </xf>
    <xf numFmtId="0" fontId="400" fillId="18" borderId="0" xfId="34" applyFont="1" applyFill="1" applyBorder="1" applyAlignment="1" applyProtection="1">
      <alignment horizontal="center" vertical="center"/>
      <protection hidden="1"/>
    </xf>
    <xf numFmtId="0" fontId="452" fillId="18" borderId="0" xfId="9" applyFont="1" applyFill="1" applyBorder="1" applyAlignment="1" applyProtection="1">
      <alignment horizontal="center"/>
      <protection locked="0"/>
    </xf>
    <xf numFmtId="1" fontId="413" fillId="18" borderId="0" xfId="34" applyNumberFormat="1" applyFont="1" applyFill="1" applyBorder="1" applyAlignment="1" applyProtection="1">
      <alignment horizontal="center" vertical="center"/>
      <protection hidden="1"/>
    </xf>
    <xf numFmtId="0" fontId="400" fillId="0" borderId="0" xfId="35" applyFont="1" applyBorder="1"/>
    <xf numFmtId="0" fontId="453" fillId="18" borderId="0" xfId="34" applyFont="1" applyFill="1" applyBorder="1" applyAlignment="1" applyProtection="1">
      <alignment vertical="top"/>
      <protection hidden="1"/>
    </xf>
    <xf numFmtId="0" fontId="454" fillId="18" borderId="0" xfId="9" applyFont="1" applyFill="1" applyBorder="1" applyAlignment="1">
      <alignment horizontal="left"/>
    </xf>
    <xf numFmtId="0" fontId="132" fillId="18" borderId="162" xfId="21" applyFont="1" applyFill="1" applyBorder="1"/>
    <xf numFmtId="0" fontId="132" fillId="18" borderId="162" xfId="9" applyFont="1" applyFill="1" applyBorder="1" applyProtection="1">
      <protection locked="0"/>
    </xf>
    <xf numFmtId="0" fontId="363" fillId="48" borderId="162" xfId="14" applyFont="1" applyFill="1" applyBorder="1" applyAlignment="1" applyProtection="1">
      <alignment vertical="center"/>
      <protection locked="0"/>
    </xf>
    <xf numFmtId="0" fontId="156" fillId="18" borderId="231" xfId="9" applyFont="1" applyFill="1" applyBorder="1" applyAlignment="1" applyProtection="1">
      <alignment vertical="center"/>
      <protection hidden="1"/>
    </xf>
    <xf numFmtId="0" fontId="363" fillId="18" borderId="162" xfId="14" applyFont="1" applyFill="1" applyBorder="1" applyAlignment="1" applyProtection="1">
      <alignment vertical="center"/>
      <protection locked="0"/>
    </xf>
    <xf numFmtId="0" fontId="233" fillId="18" borderId="169" xfId="9" applyFont="1" applyFill="1" applyBorder="1" applyAlignment="1">
      <alignment vertical="center"/>
    </xf>
    <xf numFmtId="0" fontId="156" fillId="18" borderId="169" xfId="9" applyFont="1" applyFill="1" applyBorder="1" applyAlignment="1">
      <alignment horizontal="left" vertical="center"/>
    </xf>
    <xf numFmtId="0" fontId="156" fillId="18" borderId="169" xfId="9" applyFont="1" applyFill="1" applyBorder="1" applyAlignment="1">
      <alignment horizontal="center" vertical="center"/>
    </xf>
    <xf numFmtId="0" fontId="156" fillId="18" borderId="232" xfId="9" applyFont="1" applyFill="1" applyBorder="1" applyAlignment="1">
      <alignment horizontal="center" vertical="center"/>
    </xf>
    <xf numFmtId="0" fontId="455" fillId="18" borderId="0" xfId="9" applyFont="1" applyFill="1" applyAlignment="1" applyProtection="1">
      <alignment vertical="center"/>
      <protection locked="0"/>
    </xf>
    <xf numFmtId="0" fontId="455" fillId="18" borderId="167" xfId="9" applyFont="1" applyFill="1" applyBorder="1" applyAlignment="1" applyProtection="1">
      <alignment vertical="center"/>
      <protection locked="0"/>
    </xf>
    <xf numFmtId="0" fontId="456" fillId="18" borderId="0" xfId="8" applyFont="1" applyFill="1" applyAlignment="1">
      <alignment horizontal="center" vertical="center"/>
    </xf>
    <xf numFmtId="0" fontId="156" fillId="18" borderId="0" xfId="9" applyFont="1" applyFill="1" applyAlignment="1" applyProtection="1">
      <alignment horizontal="right" vertical="center"/>
      <protection hidden="1"/>
    </xf>
    <xf numFmtId="2" fontId="375" fillId="116" borderId="0" xfId="34" applyNumberFormat="1" applyFont="1" applyFill="1" applyAlignment="1">
      <alignment horizontal="right" vertical="center"/>
    </xf>
    <xf numFmtId="0" fontId="457" fillId="29" borderId="0" xfId="9" applyFont="1" applyFill="1" applyAlignment="1" applyProtection="1">
      <alignment horizontal="center" vertical="center"/>
      <protection hidden="1"/>
    </xf>
    <xf numFmtId="0" fontId="457" fillId="18" borderId="0" xfId="9" applyFont="1" applyFill="1" applyAlignment="1" applyProtection="1">
      <alignment horizontal="left" vertical="center"/>
      <protection locked="0"/>
    </xf>
    <xf numFmtId="0" fontId="457" fillId="18" borderId="0" xfId="9" applyFont="1" applyFill="1" applyAlignment="1" applyProtection="1">
      <alignment horizontal="left" vertical="center"/>
      <protection hidden="1"/>
    </xf>
    <xf numFmtId="0" fontId="457" fillId="18" borderId="167" xfId="9" applyFont="1" applyFill="1" applyBorder="1" applyAlignment="1" applyProtection="1">
      <alignment horizontal="left" vertical="center"/>
      <protection locked="0"/>
    </xf>
    <xf numFmtId="0" fontId="190" fillId="0" borderId="0" xfId="10" applyFont="1" applyAlignment="1">
      <alignment horizontal="center" vertical="center"/>
    </xf>
    <xf numFmtId="0" fontId="156" fillId="18" borderId="162" xfId="35" applyFont="1" applyFill="1" applyBorder="1" applyAlignment="1" applyProtection="1">
      <alignment horizontal="left" vertical="center"/>
      <protection locked="0"/>
    </xf>
    <xf numFmtId="0" fontId="370" fillId="18" borderId="0" xfId="9" applyFont="1" applyFill="1" applyAlignment="1" applyProtection="1">
      <alignment horizontal="right" vertical="center"/>
      <protection hidden="1"/>
    </xf>
    <xf numFmtId="0" fontId="132" fillId="18" borderId="162" xfId="34" applyFont="1" applyFill="1" applyBorder="1" applyProtection="1">
      <protection locked="0"/>
    </xf>
    <xf numFmtId="167" fontId="369" fillId="18" borderId="233" xfId="9" applyNumberFormat="1" applyFont="1" applyFill="1" applyBorder="1" applyAlignment="1" applyProtection="1">
      <alignment horizontal="right" vertical="center"/>
      <protection locked="0"/>
    </xf>
    <xf numFmtId="0" fontId="458" fillId="18" borderId="233" xfId="9" applyFont="1" applyFill="1" applyBorder="1" applyAlignment="1" applyProtection="1">
      <alignment horizontal="right" vertical="center"/>
      <protection hidden="1"/>
    </xf>
    <xf numFmtId="2" fontId="156" fillId="18" borderId="233" xfId="34" applyNumberFormat="1" applyFont="1" applyFill="1" applyBorder="1" applyAlignment="1">
      <alignment horizontal="center" vertical="center"/>
    </xf>
    <xf numFmtId="0" fontId="459" fillId="29" borderId="233" xfId="9" applyFont="1" applyFill="1" applyBorder="1" applyAlignment="1" applyProtection="1">
      <alignment horizontal="center" vertical="center"/>
      <protection hidden="1"/>
    </xf>
    <xf numFmtId="0" fontId="363" fillId="18" borderId="233" xfId="34" applyFont="1" applyFill="1" applyBorder="1" applyAlignment="1">
      <alignment vertical="center"/>
    </xf>
    <xf numFmtId="0" fontId="458" fillId="18" borderId="233" xfId="34" applyFont="1" applyFill="1" applyBorder="1" applyAlignment="1">
      <alignment horizontal="right" vertical="center"/>
    </xf>
    <xf numFmtId="0" fontId="123" fillId="30" borderId="234" xfId="0" applyFont="1" applyFill="1" applyBorder="1" applyAlignment="1">
      <alignment horizontal="center" vertical="center"/>
    </xf>
    <xf numFmtId="0" fontId="132" fillId="18" borderId="204" xfId="9" applyFont="1" applyFill="1" applyBorder="1" applyProtection="1">
      <protection locked="0"/>
    </xf>
    <xf numFmtId="0" fontId="0" fillId="38" borderId="163" xfId="0" applyFill="1" applyBorder="1"/>
    <xf numFmtId="0" fontId="0" fillId="38" borderId="164" xfId="0" applyFill="1" applyBorder="1"/>
    <xf numFmtId="0" fontId="0" fillId="38" borderId="165" xfId="0" applyFill="1" applyBorder="1"/>
    <xf numFmtId="0" fontId="54" fillId="2" borderId="166" xfId="0" applyFont="1" applyFill="1" applyBorder="1" applyAlignment="1">
      <alignment vertical="center"/>
    </xf>
    <xf numFmtId="0" fontId="54" fillId="2" borderId="0" xfId="0" applyFont="1" applyFill="1" applyAlignment="1">
      <alignment vertical="center"/>
    </xf>
    <xf numFmtId="0" fontId="54" fillId="2" borderId="167" xfId="0" applyFont="1" applyFill="1" applyBorder="1" applyAlignment="1">
      <alignment vertical="center"/>
    </xf>
    <xf numFmtId="0" fontId="132" fillId="18" borderId="162" xfId="21" applyFont="1" applyFill="1" applyBorder="1" applyAlignment="1">
      <alignment vertical="center"/>
    </xf>
    <xf numFmtId="0" fontId="460" fillId="2" borderId="166" xfId="0" applyFont="1" applyFill="1" applyBorder="1" applyAlignment="1">
      <alignment vertical="center"/>
    </xf>
    <xf numFmtId="0" fontId="460" fillId="2" borderId="0" xfId="0" applyFont="1" applyFill="1" applyAlignment="1">
      <alignment vertical="center"/>
    </xf>
    <xf numFmtId="0" fontId="460" fillId="2" borderId="167" xfId="0" applyFont="1" applyFill="1" applyBorder="1" applyAlignment="1">
      <alignment vertical="center"/>
    </xf>
    <xf numFmtId="0" fontId="132" fillId="18" borderId="162" xfId="9" applyFont="1" applyFill="1" applyBorder="1" applyAlignment="1" applyProtection="1">
      <alignment vertical="center"/>
      <protection locked="0"/>
    </xf>
    <xf numFmtId="0" fontId="461" fillId="125" borderId="0" xfId="0" applyFont="1" applyFill="1" applyAlignment="1">
      <alignment horizontal="right" vertical="center"/>
    </xf>
    <xf numFmtId="0" fontId="227" fillId="2" borderId="0" xfId="1" applyFont="1" applyFill="1" applyBorder="1" applyAlignment="1">
      <alignment vertical="center"/>
    </xf>
    <xf numFmtId="0" fontId="156" fillId="18" borderId="0" xfId="9" applyFont="1" applyFill="1" applyAlignment="1" applyProtection="1">
      <alignment vertical="center"/>
      <protection hidden="1"/>
    </xf>
    <xf numFmtId="0" fontId="462" fillId="2" borderId="166" xfId="0" applyFont="1" applyFill="1" applyBorder="1" applyAlignment="1">
      <alignment vertical="center"/>
    </xf>
    <xf numFmtId="0" fontId="462" fillId="2" borderId="0" xfId="0" applyFont="1" applyFill="1" applyAlignment="1">
      <alignment vertical="center"/>
    </xf>
    <xf numFmtId="0" fontId="252" fillId="2" borderId="166" xfId="0" applyFont="1" applyFill="1" applyBorder="1" applyAlignment="1">
      <alignment vertical="center"/>
    </xf>
    <xf numFmtId="0" fontId="252" fillId="2" borderId="0" xfId="0" applyFont="1" applyFill="1" applyAlignment="1">
      <alignment vertical="center"/>
    </xf>
    <xf numFmtId="0" fontId="460" fillId="2" borderId="0" xfId="0" applyFont="1" applyFill="1" applyAlignment="1">
      <alignment vertical="center" wrapText="1"/>
    </xf>
    <xf numFmtId="0" fontId="460" fillId="2" borderId="167" xfId="0" applyFont="1" applyFill="1" applyBorder="1" applyAlignment="1">
      <alignment vertical="center" wrapText="1"/>
    </xf>
    <xf numFmtId="0" fontId="375" fillId="23" borderId="169" xfId="9" applyFont="1" applyFill="1" applyBorder="1" applyAlignment="1">
      <alignment horizontal="center" vertical="center"/>
    </xf>
    <xf numFmtId="0" fontId="463" fillId="2" borderId="166" xfId="0" applyFont="1" applyFill="1" applyBorder="1" applyAlignment="1">
      <alignment vertical="center"/>
    </xf>
    <xf numFmtId="0" fontId="463" fillId="2" borderId="0" xfId="0" applyFont="1" applyFill="1" applyAlignment="1">
      <alignment vertical="center"/>
    </xf>
    <xf numFmtId="0" fontId="464" fillId="2" borderId="0" xfId="0" applyFont="1" applyFill="1" applyAlignment="1">
      <alignment vertical="center"/>
    </xf>
    <xf numFmtId="0" fontId="464" fillId="2" borderId="167" xfId="0" applyFont="1" applyFill="1" applyBorder="1" applyAlignment="1">
      <alignment vertical="center"/>
    </xf>
    <xf numFmtId="0" fontId="464" fillId="2" borderId="0" xfId="0" applyFont="1" applyFill="1" applyAlignment="1">
      <alignment vertical="center" wrapText="1"/>
    </xf>
    <xf numFmtId="0" fontId="464" fillId="2" borderId="167" xfId="0" applyFont="1" applyFill="1" applyBorder="1" applyAlignment="1">
      <alignment vertical="center" wrapText="1"/>
    </xf>
    <xf numFmtId="0" fontId="465" fillId="2" borderId="166" xfId="0" applyFont="1" applyFill="1" applyBorder="1" applyAlignment="1">
      <alignment vertical="center"/>
    </xf>
    <xf numFmtId="0" fontId="465" fillId="2" borderId="0" xfId="0" applyFont="1" applyFill="1" applyAlignment="1">
      <alignment vertical="center"/>
    </xf>
    <xf numFmtId="0" fontId="466" fillId="2" borderId="0" xfId="0" applyFont="1" applyFill="1" applyAlignment="1">
      <alignment vertical="center"/>
    </xf>
    <xf numFmtId="0" fontId="466" fillId="2" borderId="167" xfId="0" applyFont="1" applyFill="1" applyBorder="1" applyAlignment="1">
      <alignment vertical="center"/>
    </xf>
    <xf numFmtId="0" fontId="466" fillId="2" borderId="0" xfId="0" applyFont="1" applyFill="1" applyAlignment="1">
      <alignment vertical="center" wrapText="1"/>
    </xf>
    <xf numFmtId="0" fontId="466" fillId="2" borderId="167" xfId="0" applyFont="1" applyFill="1" applyBorder="1" applyAlignment="1">
      <alignment vertical="center" wrapText="1"/>
    </xf>
    <xf numFmtId="0" fontId="467" fillId="77" borderId="0" xfId="0" applyFont="1" applyFill="1" applyAlignment="1">
      <alignment horizontal="left" vertical="center"/>
    </xf>
    <xf numFmtId="0" fontId="467" fillId="77" borderId="0" xfId="0" applyFont="1" applyFill="1" applyAlignment="1">
      <alignment vertical="center"/>
    </xf>
    <xf numFmtId="0" fontId="467" fillId="77" borderId="0" xfId="0" applyFont="1" applyFill="1" applyAlignment="1">
      <alignment vertical="center" wrapText="1"/>
    </xf>
    <xf numFmtId="0" fontId="467" fillId="77" borderId="167" xfId="0" applyFont="1" applyFill="1" applyBorder="1" applyAlignment="1">
      <alignment vertical="center" wrapText="1"/>
    </xf>
    <xf numFmtId="0" fontId="132" fillId="18" borderId="204" xfId="21" applyFont="1" applyFill="1" applyBorder="1" applyAlignment="1">
      <alignment vertical="center"/>
    </xf>
    <xf numFmtId="0" fontId="3" fillId="18" borderId="0" xfId="8" applyFill="1" applyAlignment="1">
      <alignment vertical="center"/>
    </xf>
    <xf numFmtId="0" fontId="114" fillId="0" borderId="0" xfId="8" applyFont="1" applyAlignment="1">
      <alignment horizontal="right" vertical="center"/>
    </xf>
    <xf numFmtId="0" fontId="313" fillId="114" borderId="0" xfId="8" applyFont="1" applyFill="1" applyAlignment="1">
      <alignment horizontal="center" vertical="center"/>
    </xf>
    <xf numFmtId="0" fontId="200" fillId="115" borderId="0" xfId="9" applyFont="1" applyFill="1" applyAlignment="1" applyProtection="1">
      <alignment horizontal="center" vertical="center" textRotation="90"/>
      <protection locked="0"/>
    </xf>
    <xf numFmtId="0" fontId="432" fillId="2" borderId="0" xfId="0" applyFont="1" applyFill="1"/>
    <xf numFmtId="0" fontId="466" fillId="2" borderId="0" xfId="17" applyFont="1" applyFill="1" applyAlignment="1">
      <alignment horizontal="right" vertical="center"/>
    </xf>
    <xf numFmtId="0" fontId="10" fillId="2" borderId="167" xfId="17" applyFont="1" applyFill="1" applyBorder="1" applyAlignment="1">
      <alignment horizontal="left" vertical="center" wrapText="1"/>
    </xf>
    <xf numFmtId="2" fontId="468" fillId="0" borderId="0" xfId="21" applyNumberFormat="1" applyFont="1" applyAlignment="1">
      <alignment horizontal="center" vertical="center"/>
    </xf>
    <xf numFmtId="0" fontId="132" fillId="0" borderId="0" xfId="21" applyFont="1" applyAlignment="1">
      <alignment horizontal="center" vertical="center"/>
    </xf>
    <xf numFmtId="0" fontId="132" fillId="0" borderId="0" xfId="21" applyFont="1" applyAlignment="1">
      <alignment horizontal="left" vertical="center"/>
    </xf>
    <xf numFmtId="0" fontId="464" fillId="2" borderId="166" xfId="0" applyFont="1" applyFill="1" applyBorder="1"/>
    <xf numFmtId="0" fontId="464" fillId="2" borderId="0" xfId="0" applyFont="1" applyFill="1"/>
    <xf numFmtId="0" fontId="469" fillId="38" borderId="168" xfId="0" applyFont="1" applyFill="1" applyBorder="1" applyAlignment="1">
      <alignment vertical="center"/>
    </xf>
    <xf numFmtId="0" fontId="469" fillId="38" borderId="169" xfId="0" applyFont="1" applyFill="1" applyBorder="1" applyAlignment="1">
      <alignment vertical="center"/>
    </xf>
    <xf numFmtId="0" fontId="469" fillId="38" borderId="170" xfId="0" applyFont="1" applyFill="1" applyBorder="1" applyAlignment="1">
      <alignment vertical="center"/>
    </xf>
    <xf numFmtId="0" fontId="249" fillId="0" borderId="0" xfId="0" applyFont="1" applyAlignment="1">
      <alignment horizontal="center" vertical="center"/>
    </xf>
    <xf numFmtId="0" fontId="376" fillId="22" borderId="0" xfId="8" applyFont="1" applyFill="1" applyAlignment="1">
      <alignment horizontal="center" vertical="center"/>
    </xf>
    <xf numFmtId="0" fontId="357" fillId="37" borderId="0" xfId="40" applyFont="1" applyFill="1" applyAlignment="1" applyProtection="1">
      <alignment horizontal="left" vertical="center"/>
    </xf>
    <xf numFmtId="0" fontId="413" fillId="18" borderId="0" xfId="35" applyFont="1" applyFill="1" applyBorder="1" applyAlignment="1" applyProtection="1">
      <alignment horizontal="left" vertical="center" wrapText="1"/>
      <protection locked="0"/>
    </xf>
    <xf numFmtId="0" fontId="413" fillId="18" borderId="1" xfId="35" applyFont="1" applyFill="1" applyBorder="1" applyAlignment="1" applyProtection="1">
      <alignment horizontal="left" vertical="center" wrapText="1"/>
      <protection locked="0"/>
    </xf>
    <xf numFmtId="0" fontId="413" fillId="18" borderId="177" xfId="35" applyFont="1" applyFill="1" applyBorder="1" applyAlignment="1" applyProtection="1">
      <alignment horizontal="left" vertical="center" wrapText="1"/>
      <protection locked="0"/>
    </xf>
    <xf numFmtId="0" fontId="413" fillId="18" borderId="178" xfId="35" applyFont="1" applyFill="1" applyBorder="1" applyAlignment="1" applyProtection="1">
      <alignment horizontal="left" vertical="center" wrapText="1"/>
      <protection locked="0"/>
    </xf>
    <xf numFmtId="1" fontId="413" fillId="18" borderId="0" xfId="34" applyNumberFormat="1" applyFont="1" applyFill="1" applyBorder="1" applyAlignment="1" applyProtection="1">
      <alignment horizontal="center" vertical="center"/>
      <protection hidden="1"/>
    </xf>
    <xf numFmtId="1" fontId="413" fillId="18" borderId="177" xfId="34" applyNumberFormat="1" applyFont="1" applyFill="1" applyBorder="1" applyAlignment="1" applyProtection="1">
      <alignment horizontal="center" vertical="center"/>
      <protection hidden="1"/>
    </xf>
    <xf numFmtId="0" fontId="434" fillId="20" borderId="17" xfId="9" applyFont="1" applyFill="1" applyBorder="1" applyAlignment="1" applyProtection="1">
      <alignment horizontal="center" vertical="center" textRotation="90"/>
      <protection locked="0"/>
    </xf>
    <xf numFmtId="0" fontId="434" fillId="20" borderId="204" xfId="9" applyFont="1" applyFill="1" applyBorder="1" applyAlignment="1" applyProtection="1">
      <alignment horizontal="center" vertical="center" textRotation="90"/>
      <protection locked="0"/>
    </xf>
    <xf numFmtId="196" fontId="228" fillId="120" borderId="0" xfId="33" applyNumberFormat="1" applyFont="1" applyFill="1" applyAlignment="1">
      <alignment horizontal="left" vertical="center"/>
    </xf>
    <xf numFmtId="0" fontId="228" fillId="31" borderId="0" xfId="0" applyFont="1" applyFill="1" applyAlignment="1">
      <alignment horizontal="center" vertical="center" wrapText="1"/>
    </xf>
    <xf numFmtId="196" fontId="428" fillId="120" borderId="0" xfId="0" applyNumberFormat="1" applyFont="1" applyFill="1" applyAlignment="1">
      <alignment horizontal="center" vertical="center"/>
    </xf>
    <xf numFmtId="197" fontId="428" fillId="123" borderId="0" xfId="33" applyNumberFormat="1" applyFont="1" applyFill="1" applyAlignment="1">
      <alignment horizontal="center" vertical="center"/>
    </xf>
    <xf numFmtId="14" fontId="428" fillId="120" borderId="0" xfId="0" applyNumberFormat="1" applyFont="1" applyFill="1" applyAlignment="1">
      <alignment horizontal="center" vertical="center"/>
    </xf>
    <xf numFmtId="199" fontId="448" fillId="51" borderId="0" xfId="0" applyNumberFormat="1" applyFont="1" applyFill="1" applyAlignment="1">
      <alignment horizontal="center" vertical="center"/>
    </xf>
    <xf numFmtId="14" fontId="428" fillId="120" borderId="0" xfId="27" applyNumberFormat="1" applyFont="1" applyFill="1" applyAlignment="1">
      <alignment horizontal="center"/>
    </xf>
    <xf numFmtId="14" fontId="196" fillId="120" borderId="0" xfId="33" applyNumberFormat="1" applyFont="1" applyFill="1" applyAlignment="1">
      <alignment horizontal="center" vertical="center"/>
    </xf>
    <xf numFmtId="196" fontId="196" fillId="120" borderId="0" xfId="33" applyNumberFormat="1" applyFont="1" applyFill="1" applyAlignment="1">
      <alignment horizontal="center" vertical="center"/>
    </xf>
    <xf numFmtId="14" fontId="245" fillId="120" borderId="0" xfId="27" applyNumberFormat="1" applyFont="1" applyFill="1" applyAlignment="1">
      <alignment horizontal="center"/>
    </xf>
    <xf numFmtId="0" fontId="228" fillId="120" borderId="0" xfId="33" applyFont="1" applyFill="1" applyAlignment="1">
      <alignment horizontal="center" vertical="center"/>
    </xf>
    <xf numFmtId="0" fontId="379" fillId="0" borderId="0" xfId="8" applyFont="1" applyAlignment="1">
      <alignment horizontal="center" vertical="center"/>
    </xf>
    <xf numFmtId="49" fontId="238" fillId="121" borderId="0" xfId="21" applyNumberFormat="1" applyFont="1" applyFill="1" applyAlignment="1">
      <alignment horizontal="center" wrapText="1"/>
    </xf>
    <xf numFmtId="49" fontId="415" fillId="18" borderId="17" xfId="36" applyNumberFormat="1" applyFont="1" applyFill="1" applyBorder="1" applyAlignment="1">
      <alignment horizontal="left"/>
    </xf>
    <xf numFmtId="49" fontId="415" fillId="18" borderId="0" xfId="36" applyNumberFormat="1" applyFont="1" applyFill="1" applyBorder="1" applyAlignment="1">
      <alignment horizontal="left"/>
    </xf>
    <xf numFmtId="49" fontId="392" fillId="121" borderId="17" xfId="21" applyNumberFormat="1" applyFont="1" applyFill="1" applyBorder="1" applyAlignment="1">
      <alignment horizontal="center" wrapText="1"/>
    </xf>
    <xf numFmtId="49" fontId="392" fillId="121" borderId="0" xfId="21" applyNumberFormat="1" applyFont="1" applyFill="1" applyAlignment="1">
      <alignment horizontal="center" wrapText="1"/>
    </xf>
    <xf numFmtId="49" fontId="392" fillId="121" borderId="162" xfId="21" applyNumberFormat="1" applyFont="1" applyFill="1" applyBorder="1" applyAlignment="1">
      <alignment horizontal="center" wrapText="1"/>
    </xf>
    <xf numFmtId="49" fontId="402" fillId="121" borderId="17" xfId="21" applyNumberFormat="1" applyFont="1" applyFill="1" applyBorder="1" applyAlignment="1">
      <alignment horizontal="center" vertical="center" wrapText="1"/>
    </xf>
    <xf numFmtId="49" fontId="284" fillId="121" borderId="0" xfId="21" applyNumberFormat="1" applyFont="1" applyFill="1" applyAlignment="1">
      <alignment horizontal="center" vertical="center" wrapText="1"/>
    </xf>
    <xf numFmtId="49" fontId="284" fillId="121" borderId="162" xfId="21" applyNumberFormat="1" applyFont="1" applyFill="1" applyBorder="1" applyAlignment="1">
      <alignment horizontal="center" vertical="center" wrapText="1"/>
    </xf>
    <xf numFmtId="49" fontId="284" fillId="121" borderId="17" xfId="21" applyNumberFormat="1" applyFont="1" applyFill="1" applyBorder="1" applyAlignment="1">
      <alignment horizontal="center" vertical="center" wrapText="1"/>
    </xf>
    <xf numFmtId="49" fontId="403" fillId="121" borderId="17" xfId="21" applyNumberFormat="1" applyFont="1" applyFill="1" applyBorder="1" applyAlignment="1">
      <alignment horizontal="center" vertical="center" wrapText="1"/>
    </xf>
    <xf numFmtId="49" fontId="403" fillId="121" borderId="0" xfId="21" applyNumberFormat="1" applyFont="1" applyFill="1" applyAlignment="1">
      <alignment horizontal="center" vertical="center" wrapText="1"/>
    </xf>
    <xf numFmtId="49" fontId="403" fillId="121" borderId="162" xfId="21" applyNumberFormat="1" applyFont="1" applyFill="1" applyBorder="1" applyAlignment="1">
      <alignment horizontal="center" vertical="center" wrapText="1"/>
    </xf>
    <xf numFmtId="49" fontId="404" fillId="121" borderId="17" xfId="21" applyNumberFormat="1" applyFont="1" applyFill="1" applyBorder="1" applyAlignment="1">
      <alignment horizontal="center" vertical="center" wrapText="1"/>
    </xf>
    <xf numFmtId="49" fontId="404" fillId="121" borderId="0" xfId="21" applyNumberFormat="1" applyFont="1" applyFill="1" applyAlignment="1">
      <alignment horizontal="center" vertical="center" wrapText="1"/>
    </xf>
    <xf numFmtId="0" fontId="406" fillId="47" borderId="195" xfId="21" applyFont="1" applyFill="1" applyBorder="1" applyAlignment="1">
      <alignment horizontal="center" vertical="center" wrapText="1"/>
    </xf>
    <xf numFmtId="0" fontId="406" fillId="47" borderId="197" xfId="21" applyFont="1" applyFill="1" applyBorder="1" applyAlignment="1">
      <alignment horizontal="center" vertical="center" wrapText="1"/>
    </xf>
    <xf numFmtId="0" fontId="395" fillId="47" borderId="196" xfId="21" applyFont="1" applyFill="1" applyBorder="1" applyAlignment="1">
      <alignment horizontal="center" vertical="center" wrapText="1"/>
    </xf>
    <xf numFmtId="0" fontId="395" fillId="47" borderId="198" xfId="21" applyFont="1" applyFill="1" applyBorder="1" applyAlignment="1">
      <alignment horizontal="center" vertical="center" wrapText="1"/>
    </xf>
    <xf numFmtId="49" fontId="213" fillId="22" borderId="17" xfId="21" applyNumberFormat="1" applyFont="1" applyFill="1" applyBorder="1" applyAlignment="1">
      <alignment horizontal="center" vertical="center" wrapText="1"/>
    </xf>
    <xf numFmtId="49" fontId="213" fillId="22" borderId="0" xfId="21" applyNumberFormat="1" applyFont="1" applyFill="1" applyAlignment="1">
      <alignment horizontal="center" vertical="center" wrapText="1"/>
    </xf>
    <xf numFmtId="49" fontId="213" fillId="22" borderId="162" xfId="21" applyNumberFormat="1" applyFont="1" applyFill="1" applyBorder="1" applyAlignment="1">
      <alignment horizontal="center" vertical="center" wrapText="1"/>
    </xf>
    <xf numFmtId="49" fontId="213" fillId="23" borderId="0" xfId="21" applyNumberFormat="1" applyFont="1" applyFill="1" applyAlignment="1">
      <alignment horizontal="center" vertical="center" wrapText="1"/>
    </xf>
    <xf numFmtId="0" fontId="8" fillId="23" borderId="0" xfId="21" applyFont="1" applyFill="1" applyAlignment="1">
      <alignment horizontal="center" vertical="center" wrapText="1"/>
    </xf>
    <xf numFmtId="49" fontId="238" fillId="121" borderId="20" xfId="21" applyNumberFormat="1" applyFont="1" applyFill="1" applyBorder="1" applyAlignment="1">
      <alignment horizontal="center" wrapText="1"/>
    </xf>
    <xf numFmtId="0" fontId="213" fillId="47" borderId="171" xfId="21" applyFont="1" applyFill="1" applyBorder="1" applyAlignment="1">
      <alignment horizontal="center" vertical="center" wrapText="1"/>
    </xf>
    <xf numFmtId="0" fontId="213" fillId="47" borderId="173" xfId="21" applyFont="1" applyFill="1" applyBorder="1" applyAlignment="1">
      <alignment horizontal="center" vertical="center" wrapText="1"/>
    </xf>
    <xf numFmtId="49" fontId="114" fillId="22" borderId="193" xfId="21" applyNumberFormat="1" applyFont="1" applyFill="1" applyBorder="1" applyAlignment="1">
      <alignment horizontal="center" vertical="center" wrapText="1"/>
    </xf>
    <xf numFmtId="49" fontId="114" fillId="22" borderId="0" xfId="21" applyNumberFormat="1" applyFont="1" applyFill="1" applyAlignment="1">
      <alignment horizontal="center" vertical="center" wrapText="1"/>
    </xf>
    <xf numFmtId="49" fontId="399" fillId="23" borderId="191" xfId="21" applyNumberFormat="1" applyFont="1" applyFill="1" applyBorder="1" applyAlignment="1">
      <alignment horizontal="center" vertical="center" wrapText="1"/>
    </xf>
    <xf numFmtId="49" fontId="400" fillId="119" borderId="0" xfId="21" applyNumberFormat="1" applyFont="1" applyFill="1" applyAlignment="1">
      <alignment horizontal="center" vertical="center" wrapText="1"/>
    </xf>
    <xf numFmtId="0" fontId="131" fillId="120" borderId="0" xfId="21" applyFont="1" applyFill="1" applyAlignment="1">
      <alignment horizontal="center" vertical="center" wrapText="1"/>
    </xf>
    <xf numFmtId="0" fontId="10" fillId="120" borderId="0" xfId="21" applyFont="1" applyFill="1" applyAlignment="1">
      <alignment horizontal="center" vertical="center" wrapText="1"/>
    </xf>
    <xf numFmtId="49" fontId="239" fillId="121" borderId="0" xfId="21" applyNumberFormat="1" applyFont="1" applyFill="1" applyAlignment="1">
      <alignment horizontal="center" wrapText="1"/>
    </xf>
    <xf numFmtId="49" fontId="239" fillId="121" borderId="162" xfId="21" applyNumberFormat="1" applyFont="1" applyFill="1" applyBorder="1" applyAlignment="1">
      <alignment horizontal="center" wrapText="1"/>
    </xf>
    <xf numFmtId="0" fontId="226" fillId="0" borderId="171" xfId="21" applyFont="1" applyBorder="1" applyAlignment="1">
      <alignment horizontal="left" vertical="center"/>
    </xf>
    <xf numFmtId="0" fontId="226" fillId="0" borderId="172" xfId="21" applyFont="1" applyBorder="1" applyAlignment="1">
      <alignment horizontal="left" vertical="center"/>
    </xf>
    <xf numFmtId="0" fontId="226" fillId="0" borderId="173" xfId="21" applyFont="1" applyBorder="1" applyAlignment="1">
      <alignment horizontal="left" vertical="center"/>
    </xf>
    <xf numFmtId="0" fontId="226" fillId="0" borderId="181" xfId="21" applyFont="1" applyBorder="1" applyAlignment="1">
      <alignment horizontal="left" vertical="center"/>
    </xf>
    <xf numFmtId="0" fontId="226" fillId="0" borderId="169" xfId="21" applyFont="1" applyBorder="1" applyAlignment="1">
      <alignment horizontal="left" vertical="center"/>
    </xf>
    <xf numFmtId="0" fontId="226" fillId="0" borderId="182" xfId="21" applyFont="1" applyBorder="1" applyAlignment="1">
      <alignment horizontal="left" vertical="center"/>
    </xf>
    <xf numFmtId="0" fontId="390" fillId="18" borderId="183" xfId="21" applyFont="1" applyFill="1" applyBorder="1" applyAlignment="1">
      <alignment horizontal="center" vertical="center"/>
    </xf>
    <xf numFmtId="0" fontId="390" fillId="18" borderId="185" xfId="21" applyFont="1" applyFill="1" applyBorder="1" applyAlignment="1">
      <alignment horizontal="center" vertical="center"/>
    </xf>
    <xf numFmtId="0" fontId="353" fillId="117" borderId="184" xfId="21" applyFont="1" applyFill="1" applyBorder="1" applyAlignment="1">
      <alignment horizontal="center" vertical="center" wrapText="1"/>
    </xf>
    <xf numFmtId="0" fontId="353" fillId="117" borderId="0" xfId="21" applyFont="1" applyFill="1" applyAlignment="1">
      <alignment horizontal="center" vertical="center" wrapText="1"/>
    </xf>
    <xf numFmtId="0" fontId="123" fillId="18" borderId="0" xfId="21" applyFont="1" applyFill="1" applyAlignment="1">
      <alignment horizontal="center" vertical="center" wrapText="1"/>
    </xf>
    <xf numFmtId="0" fontId="392" fillId="23" borderId="186" xfId="21" applyFont="1" applyFill="1" applyBorder="1" applyAlignment="1">
      <alignment horizontal="center" vertical="center"/>
    </xf>
    <xf numFmtId="0" fontId="392" fillId="23" borderId="187" xfId="21" applyFont="1" applyFill="1" applyBorder="1" applyAlignment="1">
      <alignment horizontal="center" vertical="center"/>
    </xf>
    <xf numFmtId="0" fontId="393" fillId="18" borderId="0" xfId="21" applyFont="1" applyFill="1" applyAlignment="1">
      <alignment horizontal="center" vertical="center" wrapText="1"/>
    </xf>
    <xf numFmtId="0" fontId="238" fillId="18" borderId="172" xfId="35" applyFont="1" applyFill="1" applyBorder="1" applyAlignment="1" applyProtection="1">
      <alignment horizontal="center" vertical="center"/>
      <protection locked="0"/>
    </xf>
    <xf numFmtId="0" fontId="238" fillId="18" borderId="173" xfId="35" applyFont="1" applyFill="1" applyBorder="1" applyAlignment="1" applyProtection="1">
      <alignment horizontal="center" vertical="center"/>
      <protection locked="0"/>
    </xf>
    <xf numFmtId="0" fontId="238" fillId="18" borderId="0" xfId="35" applyFont="1" applyFill="1" applyAlignment="1" applyProtection="1">
      <alignment horizontal="center" vertical="center"/>
      <protection locked="0"/>
    </xf>
    <xf numFmtId="0" fontId="238" fillId="18" borderId="162" xfId="35" applyFont="1" applyFill="1" applyBorder="1" applyAlignment="1" applyProtection="1">
      <alignment horizontal="center" vertical="center"/>
      <protection locked="0"/>
    </xf>
    <xf numFmtId="0" fontId="359" fillId="0" borderId="163" xfId="21" applyFont="1" applyBorder="1" applyAlignment="1">
      <alignment horizontal="center" vertical="center" wrapText="1"/>
    </xf>
    <xf numFmtId="0" fontId="359" fillId="0" borderId="164" xfId="21" applyFont="1" applyBorder="1" applyAlignment="1">
      <alignment horizontal="center" vertical="center" wrapText="1"/>
    </xf>
    <xf numFmtId="0" fontId="359" fillId="0" borderId="165" xfId="21" applyFont="1" applyBorder="1" applyAlignment="1">
      <alignment horizontal="center" vertical="center" wrapText="1"/>
    </xf>
    <xf numFmtId="0" fontId="359" fillId="0" borderId="166" xfId="21" applyFont="1" applyBorder="1" applyAlignment="1">
      <alignment horizontal="center" vertical="center" wrapText="1"/>
    </xf>
    <xf numFmtId="0" fontId="359" fillId="0" borderId="0" xfId="21" applyFont="1" applyAlignment="1">
      <alignment horizontal="center" vertical="center" wrapText="1"/>
    </xf>
    <xf numFmtId="0" fontId="359" fillId="0" borderId="167" xfId="21" applyFont="1" applyBorder="1" applyAlignment="1">
      <alignment horizontal="center" vertical="center" wrapText="1"/>
    </xf>
    <xf numFmtId="0" fontId="359" fillId="0" borderId="168" xfId="21" applyFont="1" applyBorder="1" applyAlignment="1">
      <alignment horizontal="center" vertical="center" wrapText="1"/>
    </xf>
    <xf numFmtId="0" fontId="359" fillId="0" borderId="169" xfId="21" applyFont="1" applyBorder="1" applyAlignment="1">
      <alignment horizontal="center" vertical="center" wrapText="1"/>
    </xf>
    <xf numFmtId="0" fontId="359" fillId="0" borderId="170" xfId="21" applyFont="1" applyBorder="1" applyAlignment="1">
      <alignment horizontal="center" vertical="center" wrapText="1"/>
    </xf>
    <xf numFmtId="0" fontId="200" fillId="115" borderId="171" xfId="9" applyFont="1" applyFill="1" applyBorder="1" applyAlignment="1" applyProtection="1">
      <alignment horizontal="center" vertical="center" textRotation="90"/>
      <protection locked="0"/>
    </xf>
    <xf numFmtId="0" fontId="200" fillId="115" borderId="227" xfId="9" applyFont="1" applyFill="1" applyBorder="1" applyAlignment="1" applyProtection="1">
      <alignment horizontal="center" vertical="center" textRotation="90"/>
      <protection locked="0"/>
    </xf>
    <xf numFmtId="0" fontId="360" fillId="18" borderId="172" xfId="9" applyFont="1" applyFill="1" applyBorder="1" applyAlignment="1" applyProtection="1">
      <alignment horizontal="center" vertical="center"/>
      <protection hidden="1"/>
    </xf>
    <xf numFmtId="0" fontId="360" fillId="18" borderId="173" xfId="9" applyFont="1" applyFill="1" applyBorder="1" applyAlignment="1" applyProtection="1">
      <alignment horizontal="center" vertical="center"/>
      <protection hidden="1"/>
    </xf>
    <xf numFmtId="0" fontId="360" fillId="18" borderId="228" xfId="9" applyFont="1" applyFill="1" applyBorder="1" applyAlignment="1" applyProtection="1">
      <alignment horizontal="center" vertical="center"/>
      <protection hidden="1"/>
    </xf>
    <xf numFmtId="0" fontId="360" fillId="18" borderId="229" xfId="9" applyFont="1" applyFill="1" applyBorder="1" applyAlignment="1" applyProtection="1">
      <alignment horizontal="center" vertical="center"/>
      <protection hidden="1"/>
    </xf>
    <xf numFmtId="0" fontId="231" fillId="20" borderId="171" xfId="9" applyFont="1" applyFill="1" applyBorder="1" applyAlignment="1" applyProtection="1">
      <alignment horizontal="center" vertical="center"/>
      <protection hidden="1"/>
    </xf>
    <xf numFmtId="0" fontId="231" fillId="20" borderId="172" xfId="9" applyFont="1" applyFill="1" applyBorder="1" applyAlignment="1" applyProtection="1">
      <alignment horizontal="center" vertical="center"/>
      <protection hidden="1"/>
    </xf>
    <xf numFmtId="0" fontId="200" fillId="115" borderId="171" xfId="34" applyFont="1" applyFill="1" applyBorder="1" applyAlignment="1" applyProtection="1">
      <alignment horizontal="center" vertical="center" textRotation="90"/>
      <protection locked="0"/>
    </xf>
    <xf numFmtId="0" fontId="200" fillId="115" borderId="17" xfId="34" applyFont="1" applyFill="1" applyBorder="1" applyAlignment="1" applyProtection="1">
      <alignment horizontal="center" vertical="center" textRotation="90"/>
      <protection locked="0"/>
    </xf>
    <xf numFmtId="0" fontId="361" fillId="20" borderId="17" xfId="9" applyFont="1" applyFill="1" applyBorder="1" applyAlignment="1" applyProtection="1">
      <alignment horizontal="center" vertical="center" textRotation="90"/>
      <protection locked="0"/>
    </xf>
    <xf numFmtId="0" fontId="361" fillId="20" borderId="204" xfId="9" applyFont="1" applyFill="1" applyBorder="1" applyAlignment="1" applyProtection="1">
      <alignment horizontal="center" vertical="center" textRotation="90"/>
      <protection locked="0"/>
    </xf>
    <xf numFmtId="0" fontId="156" fillId="18" borderId="228" xfId="9" applyFont="1" applyFill="1" applyBorder="1" applyAlignment="1" applyProtection="1">
      <alignment horizontal="left" vertical="center"/>
      <protection hidden="1"/>
    </xf>
    <xf numFmtId="0" fontId="231" fillId="20" borderId="228" xfId="9" applyFont="1" applyFill="1" applyBorder="1" applyAlignment="1" applyProtection="1">
      <alignment horizontal="center" vertical="center"/>
      <protection hidden="1"/>
    </xf>
    <xf numFmtId="0" fontId="231" fillId="20" borderId="230" xfId="9" applyFont="1" applyFill="1" applyBorder="1" applyAlignment="1" applyProtection="1">
      <alignment horizontal="center" vertical="center"/>
      <protection hidden="1"/>
    </xf>
    <xf numFmtId="0" fontId="213" fillId="124" borderId="96" xfId="9" applyFont="1" applyFill="1" applyBorder="1" applyAlignment="1" applyProtection="1">
      <alignment horizontal="center" vertical="center" textRotation="90"/>
      <protection locked="0"/>
    </xf>
    <xf numFmtId="0" fontId="213" fillId="124" borderId="162" xfId="9" applyFont="1" applyFill="1" applyBorder="1" applyAlignment="1" applyProtection="1">
      <alignment horizontal="center" vertical="center" textRotation="90"/>
      <protection locked="0"/>
    </xf>
    <xf numFmtId="1" fontId="243" fillId="18" borderId="0" xfId="9" applyNumberFormat="1" applyFont="1" applyFill="1" applyAlignment="1" applyProtection="1">
      <alignment horizontal="center" vertical="center"/>
      <protection hidden="1"/>
    </xf>
    <xf numFmtId="0" fontId="178" fillId="18" borderId="231" xfId="9" applyFont="1" applyFill="1" applyBorder="1" applyAlignment="1" applyProtection="1">
      <alignment horizontal="center" vertical="center"/>
      <protection hidden="1"/>
    </xf>
    <xf numFmtId="0" fontId="231" fillId="20" borderId="162" xfId="9" applyFont="1" applyFill="1" applyBorder="1" applyAlignment="1" applyProtection="1">
      <alignment horizontal="center" vertical="center" textRotation="90"/>
      <protection locked="0"/>
    </xf>
    <xf numFmtId="0" fontId="231" fillId="20" borderId="178" xfId="9" applyFont="1" applyFill="1" applyBorder="1" applyAlignment="1" applyProtection="1">
      <alignment horizontal="center" vertical="center" textRotation="90"/>
      <protection locked="0"/>
    </xf>
    <xf numFmtId="0" fontId="142" fillId="18" borderId="169" xfId="9" applyFont="1" applyFill="1" applyBorder="1" applyAlignment="1" applyProtection="1">
      <alignment horizontal="center"/>
      <protection hidden="1"/>
    </xf>
    <xf numFmtId="0" fontId="132" fillId="18" borderId="0" xfId="34" applyFont="1" applyFill="1" applyAlignment="1" applyProtection="1">
      <alignment horizontal="center" vertical="center"/>
      <protection locked="0"/>
    </xf>
    <xf numFmtId="0" fontId="200" fillId="115" borderId="17" xfId="9" applyFont="1" applyFill="1" applyBorder="1" applyAlignment="1" applyProtection="1">
      <alignment horizontal="center" vertical="center" textRotation="90"/>
      <protection locked="0"/>
    </xf>
    <xf numFmtId="0" fontId="123" fillId="38" borderId="171" xfId="9" applyFont="1" applyFill="1" applyBorder="1" applyAlignment="1" applyProtection="1">
      <alignment horizontal="center" vertical="center"/>
      <protection hidden="1"/>
    </xf>
    <xf numFmtId="0" fontId="123" fillId="38" borderId="172" xfId="9" applyFont="1" applyFill="1" applyBorder="1" applyAlignment="1" applyProtection="1">
      <alignment horizontal="center" vertical="center"/>
      <protection hidden="1"/>
    </xf>
    <xf numFmtId="0" fontId="200" fillId="38" borderId="17" xfId="9" applyFont="1" applyFill="1" applyBorder="1" applyAlignment="1" applyProtection="1">
      <alignment horizontal="center" vertical="center" textRotation="90"/>
      <protection locked="0"/>
    </xf>
    <xf numFmtId="0" fontId="200" fillId="38" borderId="204" xfId="9" applyFont="1" applyFill="1" applyBorder="1" applyAlignment="1" applyProtection="1">
      <alignment horizontal="center" vertical="center" textRotation="90"/>
      <protection locked="0"/>
    </xf>
    <xf numFmtId="0" fontId="123" fillId="38" borderId="228" xfId="9" applyFont="1" applyFill="1" applyBorder="1" applyAlignment="1" applyProtection="1">
      <alignment horizontal="center" vertical="center"/>
      <protection hidden="1"/>
    </xf>
    <xf numFmtId="0" fontId="123" fillId="38" borderId="230" xfId="9" applyFont="1" applyFill="1" applyBorder="1" applyAlignment="1" applyProtection="1">
      <alignment horizontal="center" vertical="center"/>
      <protection hidden="1"/>
    </xf>
    <xf numFmtId="167" fontId="134" fillId="23" borderId="0" xfId="9" applyNumberFormat="1" applyFont="1" applyFill="1" applyAlignment="1" applyProtection="1">
      <alignment horizontal="center" vertical="center"/>
      <protection hidden="1"/>
    </xf>
    <xf numFmtId="0" fontId="375" fillId="23" borderId="0" xfId="9" applyFont="1" applyFill="1" applyAlignment="1" applyProtection="1">
      <alignment horizontal="center" vertical="center"/>
      <protection hidden="1"/>
    </xf>
    <xf numFmtId="0" fontId="123" fillId="38" borderId="96" xfId="9" applyFont="1" applyFill="1" applyBorder="1" applyAlignment="1" applyProtection="1">
      <alignment horizontal="center" vertical="center" textRotation="90"/>
      <protection locked="0"/>
    </xf>
    <xf numFmtId="0" fontId="123" fillId="38" borderId="235" xfId="9" applyFont="1" applyFill="1" applyBorder="1" applyAlignment="1" applyProtection="1">
      <alignment horizontal="center" vertical="center" textRotation="90"/>
      <protection locked="0"/>
    </xf>
    <xf numFmtId="0" fontId="132" fillId="18" borderId="172" xfId="9" applyFont="1" applyFill="1" applyBorder="1" applyAlignment="1" applyProtection="1">
      <alignment horizontal="center" vertical="center"/>
      <protection locked="0"/>
    </xf>
    <xf numFmtId="0" fontId="203" fillId="28" borderId="0" xfId="0" applyFont="1" applyFill="1" applyAlignment="1">
      <alignment horizontal="center"/>
    </xf>
    <xf numFmtId="0" fontId="204" fillId="28" borderId="0" xfId="0" applyFont="1" applyFill="1" applyAlignment="1">
      <alignment horizontal="center" vertical="center"/>
    </xf>
    <xf numFmtId="0" fontId="205" fillId="29" borderId="0" xfId="0" applyFont="1" applyFill="1" applyBorder="1" applyAlignment="1">
      <alignment horizontal="left" vertical="center"/>
    </xf>
    <xf numFmtId="0" fontId="205" fillId="29" borderId="1" xfId="0" applyFont="1" applyFill="1" applyBorder="1" applyAlignment="1">
      <alignment horizontal="left" vertical="center"/>
    </xf>
    <xf numFmtId="0" fontId="205" fillId="29" borderId="0" xfId="0" applyFont="1" applyFill="1" applyBorder="1" applyAlignment="1">
      <alignment horizontal="left" wrapText="1"/>
    </xf>
    <xf numFmtId="0" fontId="205" fillId="29" borderId="1" xfId="0" applyFont="1" applyFill="1" applyBorder="1" applyAlignment="1">
      <alignment horizontal="left" wrapText="1"/>
    </xf>
    <xf numFmtId="0" fontId="206" fillId="18" borderId="17" xfId="8" applyFont="1" applyFill="1" applyBorder="1" applyAlignment="1">
      <alignment horizontal="center" vertical="center"/>
    </xf>
    <xf numFmtId="0" fontId="207" fillId="41" borderId="17" xfId="8" applyFont="1" applyFill="1" applyBorder="1" applyAlignment="1">
      <alignment horizontal="center" vertical="center"/>
    </xf>
    <xf numFmtId="0" fontId="207" fillId="41" borderId="0" xfId="8" applyFont="1" applyFill="1" applyBorder="1" applyAlignment="1">
      <alignment horizontal="center" vertical="center"/>
    </xf>
    <xf numFmtId="0" fontId="208" fillId="41" borderId="0" xfId="8" applyFont="1" applyFill="1" applyBorder="1" applyAlignment="1">
      <alignment horizontal="center" vertical="center"/>
    </xf>
    <xf numFmtId="0" fontId="208" fillId="41" borderId="1" xfId="8" applyFont="1" applyFill="1" applyBorder="1" applyAlignment="1">
      <alignment horizontal="center" vertical="center"/>
    </xf>
    <xf numFmtId="0" fontId="209" fillId="18" borderId="17" xfId="8" applyFont="1" applyFill="1" applyBorder="1" applyAlignment="1">
      <alignment horizontal="center" vertical="center"/>
    </xf>
    <xf numFmtId="0" fontId="210" fillId="29" borderId="0" xfId="0" applyFont="1" applyFill="1" applyBorder="1" applyAlignment="1">
      <alignment horizontal="left" vertical="center"/>
    </xf>
    <xf numFmtId="0" fontId="210" fillId="29" borderId="1" xfId="0" applyFont="1" applyFill="1" applyBorder="1" applyAlignment="1">
      <alignment horizontal="left" vertical="center"/>
    </xf>
    <xf numFmtId="0" fontId="211" fillId="18" borderId="17" xfId="8" applyFont="1" applyFill="1" applyBorder="1" applyAlignment="1">
      <alignment horizontal="center" vertical="center"/>
    </xf>
    <xf numFmtId="0" fontId="212" fillId="29" borderId="0" xfId="0" applyFont="1" applyFill="1" applyBorder="1" applyAlignment="1">
      <alignment horizontal="left" vertical="center"/>
    </xf>
    <xf numFmtId="0" fontId="212" fillId="29" borderId="1" xfId="0" applyFont="1" applyFill="1" applyBorder="1" applyAlignment="1">
      <alignment horizontal="left" vertical="center"/>
    </xf>
    <xf numFmtId="0" fontId="213" fillId="29" borderId="0" xfId="0" applyFont="1" applyFill="1" applyBorder="1" applyAlignment="1">
      <alignment horizontal="left" vertical="center"/>
    </xf>
    <xf numFmtId="0" fontId="178" fillId="18" borderId="0" xfId="8" applyFont="1" applyFill="1" applyBorder="1" applyAlignment="1">
      <alignment horizontal="center" vertical="center"/>
    </xf>
    <xf numFmtId="0" fontId="178" fillId="18" borderId="1" xfId="8" applyFont="1" applyFill="1" applyBorder="1" applyAlignment="1">
      <alignment horizontal="center" vertical="center"/>
    </xf>
    <xf numFmtId="0" fontId="219" fillId="18" borderId="0" xfId="8" applyFont="1" applyFill="1" applyBorder="1" applyAlignment="1" applyProtection="1">
      <alignment horizontal="center" vertical="center"/>
      <protection hidden="1"/>
    </xf>
    <xf numFmtId="0" fontId="179" fillId="18" borderId="0" xfId="8" applyFont="1" applyFill="1" applyBorder="1" applyAlignment="1" applyProtection="1">
      <alignment horizontal="center" vertical="center"/>
      <protection hidden="1"/>
    </xf>
    <xf numFmtId="0" fontId="179" fillId="18" borderId="1" xfId="8" applyFont="1" applyFill="1" applyBorder="1" applyAlignment="1" applyProtection="1">
      <alignment horizontal="center" vertical="center"/>
      <protection hidden="1"/>
    </xf>
    <xf numFmtId="0" fontId="118" fillId="42" borderId="22" xfId="17" applyFont="1" applyFill="1" applyBorder="1" applyAlignment="1">
      <alignment horizontal="center" vertical="center"/>
    </xf>
    <xf numFmtId="0" fontId="118" fillId="42" borderId="0" xfId="17" applyFont="1" applyFill="1" applyBorder="1" applyAlignment="1">
      <alignment horizontal="center" vertical="center"/>
    </xf>
    <xf numFmtId="0" fontId="214" fillId="43" borderId="21" xfId="8" applyFont="1" applyFill="1" applyBorder="1" applyAlignment="1" applyProtection="1">
      <alignment horizontal="center" vertical="center" wrapText="1"/>
      <protection hidden="1"/>
    </xf>
    <xf numFmtId="0" fontId="214" fillId="43" borderId="22" xfId="8" applyFont="1" applyFill="1" applyBorder="1" applyAlignment="1" applyProtection="1">
      <alignment horizontal="center" vertical="center" wrapText="1"/>
      <protection hidden="1"/>
    </xf>
    <xf numFmtId="0" fontId="214" fillId="43" borderId="17" xfId="8" applyFont="1" applyFill="1" applyBorder="1" applyAlignment="1" applyProtection="1">
      <alignment horizontal="center" vertical="center" wrapText="1"/>
      <protection hidden="1"/>
    </xf>
    <xf numFmtId="0" fontId="214" fillId="43" borderId="0" xfId="8" applyFont="1" applyFill="1" applyBorder="1" applyAlignment="1" applyProtection="1">
      <alignment horizontal="center" vertical="center" wrapText="1"/>
      <protection hidden="1"/>
    </xf>
    <xf numFmtId="0" fontId="214" fillId="43" borderId="23" xfId="17" applyNumberFormat="1" applyFont="1" applyFill="1" applyBorder="1" applyAlignment="1">
      <alignment horizontal="center" vertical="center"/>
    </xf>
    <xf numFmtId="0" fontId="214" fillId="43" borderId="1" xfId="17" applyNumberFormat="1" applyFont="1" applyFill="1" applyBorder="1" applyAlignment="1">
      <alignment horizontal="center" vertical="center"/>
    </xf>
    <xf numFmtId="165" fontId="153" fillId="22" borderId="0" xfId="14" applyNumberFormat="1" applyFont="1" applyFill="1" applyBorder="1" applyAlignment="1">
      <alignment horizontal="left" vertical="center"/>
    </xf>
    <xf numFmtId="165" fontId="153" fillId="22" borderId="1" xfId="14" applyNumberFormat="1" applyFont="1" applyFill="1" applyBorder="1" applyAlignment="1">
      <alignment horizontal="left" vertical="center"/>
    </xf>
    <xf numFmtId="0" fontId="118" fillId="44" borderId="1" xfId="17" applyFont="1" applyFill="1" applyBorder="1" applyAlignment="1">
      <alignment horizontal="center" vertical="center"/>
    </xf>
    <xf numFmtId="0" fontId="11" fillId="18" borderId="17" xfId="14" applyNumberFormat="1" applyFont="1" applyFill="1" applyBorder="1" applyAlignment="1">
      <alignment horizontal="center" vertical="center" wrapText="1"/>
    </xf>
    <xf numFmtId="0" fontId="11" fillId="18" borderId="0" xfId="14" applyNumberFormat="1" applyFont="1" applyFill="1" applyBorder="1" applyAlignment="1">
      <alignment horizontal="center" vertical="center" wrapText="1"/>
    </xf>
    <xf numFmtId="0" fontId="11" fillId="18" borderId="1" xfId="14" applyNumberFormat="1" applyFont="1" applyFill="1" applyBorder="1" applyAlignment="1">
      <alignment horizontal="center" vertical="center" wrapText="1"/>
    </xf>
    <xf numFmtId="0" fontId="44" fillId="18" borderId="17" xfId="14" applyNumberFormat="1" applyFont="1" applyFill="1" applyBorder="1" applyAlignment="1">
      <alignment horizontal="center" vertical="center" wrapText="1"/>
    </xf>
    <xf numFmtId="0" fontId="44" fillId="18" borderId="0" xfId="14" applyNumberFormat="1" applyFont="1" applyFill="1" applyBorder="1" applyAlignment="1">
      <alignment horizontal="center" vertical="center" wrapText="1"/>
    </xf>
    <xf numFmtId="0" fontId="44" fillId="18" borderId="1" xfId="14" applyNumberFormat="1" applyFont="1" applyFill="1" applyBorder="1" applyAlignment="1">
      <alignment horizontal="center" vertical="center" wrapText="1"/>
    </xf>
    <xf numFmtId="0" fontId="20" fillId="32" borderId="17" xfId="8" applyFont="1" applyFill="1" applyBorder="1" applyAlignment="1">
      <alignment horizontal="center" vertical="center"/>
    </xf>
    <xf numFmtId="0" fontId="20" fillId="32" borderId="0" xfId="8" applyFont="1" applyFill="1" applyBorder="1" applyAlignment="1">
      <alignment horizontal="center" vertical="center"/>
    </xf>
    <xf numFmtId="0" fontId="20" fillId="32" borderId="1" xfId="8" applyFont="1" applyFill="1" applyBorder="1" applyAlignment="1">
      <alignment horizontal="center" vertical="center"/>
    </xf>
    <xf numFmtId="0" fontId="152" fillId="2" borderId="18" xfId="17" applyNumberFormat="1" applyFont="1" applyFill="1" applyBorder="1" applyAlignment="1">
      <alignment horizontal="center" vertical="center"/>
    </xf>
    <xf numFmtId="0" fontId="152" fillId="2" borderId="15" xfId="17" applyNumberFormat="1" applyFont="1" applyFill="1" applyBorder="1" applyAlignment="1">
      <alignment horizontal="center" vertical="center"/>
    </xf>
    <xf numFmtId="0" fontId="152" fillId="2" borderId="16" xfId="17" applyNumberFormat="1" applyFont="1" applyFill="1" applyBorder="1" applyAlignment="1">
      <alignment horizontal="center" vertical="center"/>
    </xf>
    <xf numFmtId="0" fontId="215" fillId="29" borderId="0" xfId="0" applyFont="1" applyFill="1" applyBorder="1" applyAlignment="1">
      <alignment horizontal="left" vertical="center" wrapText="1"/>
    </xf>
    <xf numFmtId="0" fontId="215" fillId="29" borderId="1" xfId="0" applyFont="1" applyFill="1" applyBorder="1" applyAlignment="1">
      <alignment horizontal="left" vertical="center" wrapText="1"/>
    </xf>
    <xf numFmtId="0" fontId="216" fillId="18" borderId="17" xfId="8" applyFont="1" applyFill="1" applyBorder="1" applyAlignment="1">
      <alignment horizontal="center" vertical="center"/>
    </xf>
    <xf numFmtId="0" fontId="217" fillId="29" borderId="0" xfId="0" applyFont="1" applyFill="1" applyBorder="1" applyAlignment="1">
      <alignment horizontal="left" vertical="center" wrapText="1"/>
    </xf>
    <xf numFmtId="0" fontId="217" fillId="29" borderId="1" xfId="0" applyFont="1" applyFill="1" applyBorder="1" applyAlignment="1">
      <alignment horizontal="left" vertical="center" wrapText="1"/>
    </xf>
    <xf numFmtId="165" fontId="153" fillId="22" borderId="89" xfId="14" applyNumberFormat="1" applyFont="1" applyFill="1" applyBorder="1" applyAlignment="1">
      <alignment horizontal="left" vertical="center"/>
    </xf>
    <xf numFmtId="165" fontId="153" fillId="22" borderId="90" xfId="14" applyNumberFormat="1" applyFont="1" applyFill="1" applyBorder="1" applyAlignment="1">
      <alignment horizontal="left" vertical="center"/>
    </xf>
    <xf numFmtId="0" fontId="218" fillId="18" borderId="17" xfId="8" applyFont="1" applyFill="1" applyBorder="1" applyAlignment="1">
      <alignment horizontal="center" vertical="center"/>
    </xf>
    <xf numFmtId="0" fontId="144" fillId="18" borderId="17" xfId="10" applyFont="1" applyFill="1" applyBorder="1" applyAlignment="1">
      <alignment horizontal="right" vertical="center"/>
    </xf>
    <xf numFmtId="0" fontId="144" fillId="18" borderId="0" xfId="10" applyFont="1" applyFill="1" applyBorder="1" applyAlignment="1">
      <alignment horizontal="right" vertical="center"/>
    </xf>
    <xf numFmtId="0" fontId="162" fillId="18" borderId="0" xfId="8" applyFont="1" applyFill="1" applyBorder="1" applyAlignment="1">
      <alignment horizontal="center" vertical="center"/>
    </xf>
    <xf numFmtId="182" fontId="154" fillId="22" borderId="17" xfId="14" applyNumberFormat="1" applyFont="1" applyFill="1" applyBorder="1" applyAlignment="1">
      <alignment horizontal="center" vertical="center"/>
    </xf>
    <xf numFmtId="0" fontId="20" fillId="18" borderId="0" xfId="17" applyNumberFormat="1" applyFont="1" applyFill="1" applyBorder="1" applyAlignment="1">
      <alignment horizontal="right" vertical="center"/>
    </xf>
    <xf numFmtId="0" fontId="20" fillId="18" borderId="1" xfId="17" applyNumberFormat="1" applyFont="1" applyFill="1" applyBorder="1" applyAlignment="1">
      <alignment horizontal="right" vertical="center"/>
    </xf>
    <xf numFmtId="0" fontId="6" fillId="18" borderId="0" xfId="17" applyNumberFormat="1" applyFont="1" applyFill="1" applyBorder="1" applyAlignment="1">
      <alignment vertical="center" wrapText="1"/>
    </xf>
    <xf numFmtId="182" fontId="220" fillId="23" borderId="0" xfId="14" applyNumberFormat="1" applyFont="1" applyFill="1" applyBorder="1" applyAlignment="1">
      <alignment horizontal="center" vertical="center"/>
    </xf>
    <xf numFmtId="182" fontId="220" fillId="23" borderId="1" xfId="14" applyNumberFormat="1" applyFont="1" applyFill="1" applyBorder="1" applyAlignment="1">
      <alignment horizontal="center" vertical="center"/>
    </xf>
    <xf numFmtId="165" fontId="221" fillId="23" borderId="17" xfId="14" applyNumberFormat="1" applyFont="1" applyFill="1" applyBorder="1" applyAlignment="1">
      <alignment horizontal="center" vertical="center"/>
    </xf>
    <xf numFmtId="165" fontId="221" fillId="23" borderId="1" xfId="14" applyNumberFormat="1" applyFont="1" applyFill="1" applyBorder="1" applyAlignment="1">
      <alignment horizontal="center" vertical="center"/>
    </xf>
    <xf numFmtId="165" fontId="184" fillId="33" borderId="17" xfId="14" applyNumberFormat="1" applyFont="1" applyFill="1" applyBorder="1" applyAlignment="1">
      <alignment horizontal="center" vertical="center" wrapText="1"/>
    </xf>
    <xf numFmtId="165" fontId="184" fillId="33" borderId="0" xfId="14" applyNumberFormat="1" applyFont="1" applyFill="1" applyBorder="1" applyAlignment="1">
      <alignment horizontal="center" vertical="center" wrapText="1"/>
    </xf>
    <xf numFmtId="184" fontId="172" fillId="18" borderId="0" xfId="10" applyNumberFormat="1" applyFont="1" applyFill="1" applyBorder="1" applyAlignment="1">
      <alignment horizontal="center" vertical="center"/>
    </xf>
    <xf numFmtId="184" fontId="172" fillId="18" borderId="1" xfId="10" applyNumberFormat="1" applyFont="1" applyFill="1" applyBorder="1" applyAlignment="1">
      <alignment horizontal="center" vertical="center"/>
    </xf>
    <xf numFmtId="182" fontId="222" fillId="18" borderId="0" xfId="0" applyNumberFormat="1" applyFont="1" applyFill="1" applyBorder="1" applyAlignment="1">
      <alignment horizontal="center" vertical="top"/>
    </xf>
    <xf numFmtId="182" fontId="222" fillId="18" borderId="1" xfId="0" applyNumberFormat="1" applyFont="1" applyFill="1" applyBorder="1" applyAlignment="1">
      <alignment horizontal="center" vertical="top"/>
    </xf>
    <xf numFmtId="0" fontId="177" fillId="34" borderId="17" xfId="8" applyFont="1" applyFill="1" applyBorder="1" applyAlignment="1">
      <alignment horizontal="center" vertical="center"/>
    </xf>
    <xf numFmtId="0" fontId="177" fillId="34" borderId="0" xfId="8" applyFont="1" applyFill="1" applyBorder="1" applyAlignment="1">
      <alignment horizontal="center" vertical="center"/>
    </xf>
    <xf numFmtId="0" fontId="114" fillId="38" borderId="17" xfId="8" applyFont="1" applyFill="1" applyBorder="1" applyAlignment="1" applyProtection="1">
      <alignment horizontal="center" vertical="center"/>
      <protection hidden="1"/>
    </xf>
    <xf numFmtId="0" fontId="114" fillId="38" borderId="0" xfId="8" applyFont="1" applyFill="1" applyBorder="1" applyAlignment="1" applyProtection="1">
      <alignment horizontal="center" vertical="center" wrapText="1"/>
      <protection hidden="1"/>
    </xf>
    <xf numFmtId="185" fontId="152" fillId="18" borderId="0" xfId="10" applyNumberFormat="1" applyFont="1" applyFill="1" applyBorder="1" applyAlignment="1">
      <alignment horizontal="left" vertical="center"/>
    </xf>
    <xf numFmtId="185" fontId="152" fillId="18" borderId="1" xfId="10" applyNumberFormat="1" applyFont="1" applyFill="1" applyBorder="1" applyAlignment="1">
      <alignment horizontal="left" vertical="center"/>
    </xf>
    <xf numFmtId="0" fontId="6" fillId="18" borderId="0" xfId="17" applyNumberFormat="1" applyFont="1" applyFill="1" applyBorder="1" applyAlignment="1">
      <alignment horizontal="left" vertical="center"/>
    </xf>
    <xf numFmtId="0" fontId="20" fillId="32" borderId="17" xfId="8" applyFont="1" applyFill="1" applyBorder="1" applyAlignment="1">
      <alignment horizontal="right" vertical="center"/>
    </xf>
    <xf numFmtId="0" fontId="20" fillId="32" borderId="0" xfId="8" applyFont="1" applyFill="1" applyBorder="1" applyAlignment="1">
      <alignment horizontal="right" vertical="center"/>
    </xf>
    <xf numFmtId="0" fontId="20" fillId="32" borderId="1" xfId="8" applyFont="1" applyFill="1" applyBorder="1" applyAlignment="1">
      <alignment horizontal="right" vertical="center"/>
    </xf>
    <xf numFmtId="0" fontId="223" fillId="36" borderId="0" xfId="8" applyFont="1" applyFill="1" applyBorder="1" applyAlignment="1" applyProtection="1">
      <alignment horizontal="center" vertical="center"/>
      <protection hidden="1"/>
    </xf>
    <xf numFmtId="0" fontId="156" fillId="34" borderId="0" xfId="8" applyFont="1" applyFill="1" applyBorder="1" applyAlignment="1" applyProtection="1">
      <alignment horizontal="center" vertical="center"/>
      <protection hidden="1"/>
    </xf>
    <xf numFmtId="0" fontId="156" fillId="34" borderId="1" xfId="8" applyFont="1" applyFill="1" applyBorder="1" applyAlignment="1" applyProtection="1">
      <alignment horizontal="center" vertical="center"/>
      <protection hidden="1"/>
    </xf>
    <xf numFmtId="0" fontId="176" fillId="27" borderId="69" xfId="0" applyFont="1" applyFill="1" applyBorder="1" applyAlignment="1">
      <alignment horizontal="right" vertical="center"/>
    </xf>
    <xf numFmtId="0" fontId="176" fillId="27" borderId="42" xfId="0" applyFont="1" applyFill="1" applyBorder="1" applyAlignment="1">
      <alignment horizontal="right" vertical="center"/>
    </xf>
    <xf numFmtId="0" fontId="176" fillId="27" borderId="50" xfId="0" applyFont="1" applyFill="1" applyBorder="1" applyAlignment="1">
      <alignment horizontal="right" vertical="center"/>
    </xf>
    <xf numFmtId="0" fontId="226" fillId="18" borderId="0" xfId="0" applyFont="1" applyFill="1" applyBorder="1" applyAlignment="1">
      <alignment horizontal="center" vertical="center" wrapText="1"/>
    </xf>
    <xf numFmtId="0" fontId="227" fillId="29" borderId="0" xfId="1" applyFont="1" applyFill="1" applyBorder="1" applyAlignment="1">
      <alignment horizontal="left" vertical="center"/>
    </xf>
    <xf numFmtId="0" fontId="155" fillId="29" borderId="0" xfId="0" applyFont="1" applyFill="1" applyBorder="1" applyAlignment="1">
      <alignment horizontal="left" vertical="center"/>
    </xf>
    <xf numFmtId="0" fontId="228" fillId="0" borderId="0" xfId="0" applyFont="1" applyBorder="1" applyAlignment="1">
      <alignment horizontal="center"/>
    </xf>
    <xf numFmtId="0" fontId="123" fillId="34" borderId="0" xfId="8" applyFont="1" applyFill="1" applyBorder="1" applyAlignment="1" applyProtection="1">
      <alignment horizontal="center" vertical="center"/>
      <protection hidden="1"/>
    </xf>
    <xf numFmtId="0" fontId="123" fillId="34" borderId="1" xfId="8" applyFont="1" applyFill="1" applyBorder="1" applyAlignment="1" applyProtection="1">
      <alignment horizontal="center" vertical="center"/>
      <protection hidden="1"/>
    </xf>
    <xf numFmtId="0" fontId="47" fillId="29" borderId="0" xfId="5" applyFont="1" applyFill="1" applyBorder="1" applyAlignment="1">
      <alignment horizontal="left" vertical="center"/>
    </xf>
    <xf numFmtId="0" fontId="155" fillId="29" borderId="1" xfId="0" applyFont="1" applyFill="1" applyBorder="1" applyAlignment="1">
      <alignment horizontal="left" vertical="center"/>
    </xf>
    <xf numFmtId="0" fontId="165" fillId="27" borderId="17" xfId="8" applyFont="1" applyFill="1" applyBorder="1" applyAlignment="1">
      <alignment horizontal="center" vertical="center"/>
    </xf>
    <xf numFmtId="0" fontId="165" fillId="27" borderId="0" xfId="8" applyFont="1" applyFill="1" applyBorder="1" applyAlignment="1">
      <alignment horizontal="center" vertical="center"/>
    </xf>
    <xf numFmtId="0" fontId="165" fillId="27" borderId="1" xfId="8" applyFont="1" applyFill="1" applyBorder="1" applyAlignment="1">
      <alignment horizontal="center" vertical="center"/>
    </xf>
    <xf numFmtId="0" fontId="224" fillId="41" borderId="17" xfId="8" applyFont="1" applyFill="1" applyBorder="1" applyAlignment="1">
      <alignment horizontal="center" vertical="center"/>
    </xf>
    <xf numFmtId="0" fontId="224" fillId="41" borderId="0" xfId="8" applyFont="1" applyFill="1" applyBorder="1" applyAlignment="1">
      <alignment horizontal="center" vertical="center"/>
    </xf>
    <xf numFmtId="0" fontId="147" fillId="18" borderId="17" xfId="8" applyFont="1" applyFill="1" applyBorder="1" applyAlignment="1">
      <alignment horizontal="center" vertical="center"/>
    </xf>
    <xf numFmtId="0" fontId="225" fillId="29" borderId="0" xfId="0" applyFont="1" applyFill="1" applyBorder="1" applyAlignment="1">
      <alignment horizontal="left" vertical="center" wrapText="1"/>
    </xf>
    <xf numFmtId="0" fontId="225" fillId="29" borderId="1" xfId="0" applyFont="1" applyFill="1" applyBorder="1" applyAlignment="1">
      <alignment horizontal="left" vertical="center" wrapText="1"/>
    </xf>
    <xf numFmtId="0" fontId="11" fillId="38" borderId="17" xfId="8" applyFont="1" applyFill="1" applyBorder="1" applyAlignment="1" applyProtection="1">
      <alignment horizontal="center" vertical="center" wrapText="1"/>
      <protection hidden="1"/>
    </xf>
    <xf numFmtId="0" fontId="20" fillId="46" borderId="17" xfId="8" applyFont="1" applyFill="1" applyBorder="1" applyAlignment="1">
      <alignment horizontal="left" vertical="center"/>
    </xf>
    <xf numFmtId="0" fontId="20" fillId="17" borderId="17" xfId="8" applyFont="1" applyFill="1" applyBorder="1" applyAlignment="1">
      <alignment horizontal="center" vertical="center"/>
    </xf>
    <xf numFmtId="0" fontId="40" fillId="23" borderId="17" xfId="15" applyFont="1" applyFill="1" applyBorder="1" applyAlignment="1">
      <alignment horizontal="center" vertical="center" wrapText="1"/>
    </xf>
    <xf numFmtId="178" fontId="15" fillId="47" borderId="17" xfId="17" applyNumberFormat="1" applyFont="1" applyFill="1" applyBorder="1" applyAlignment="1">
      <alignment horizontal="center" vertical="center" wrapText="1"/>
    </xf>
    <xf numFmtId="0" fontId="201" fillId="18" borderId="17" xfId="15" applyFont="1" applyFill="1" applyBorder="1" applyAlignment="1">
      <alignment horizontal="center" vertical="center" wrapText="1"/>
    </xf>
    <xf numFmtId="0" fontId="13" fillId="22" borderId="17" xfId="15" applyFont="1" applyFill="1" applyBorder="1" applyAlignment="1">
      <alignment horizontal="center" vertical="center"/>
    </xf>
    <xf numFmtId="0" fontId="37" fillId="18" borderId="17" xfId="13" applyFont="1" applyFill="1" applyBorder="1" applyAlignment="1">
      <alignment horizontal="center" vertical="center" wrapText="1"/>
    </xf>
    <xf numFmtId="0" fontId="38" fillId="5" borderId="17" xfId="15" applyFont="1" applyFill="1" applyBorder="1" applyAlignment="1">
      <alignment horizontal="center" vertical="center"/>
    </xf>
    <xf numFmtId="0" fontId="3" fillId="18" borderId="17" xfId="8" applyFill="1" applyBorder="1" applyAlignment="1">
      <alignment horizontal="center" vertical="center"/>
    </xf>
    <xf numFmtId="2" fontId="51" fillId="50" borderId="107" xfId="17" applyNumberFormat="1" applyFont="1" applyFill="1" applyBorder="1" applyAlignment="1">
      <alignment horizontal="center" vertical="center"/>
    </xf>
    <xf numFmtId="0" fontId="4" fillId="18" borderId="17" xfId="8" applyFont="1" applyFill="1" applyBorder="1" applyAlignment="1">
      <alignment horizontal="center" vertical="center"/>
    </xf>
    <xf numFmtId="0" fontId="4" fillId="38" borderId="17" xfId="8" applyFont="1" applyFill="1" applyBorder="1" applyAlignment="1">
      <alignment horizontal="center" vertical="center" wrapText="1"/>
    </xf>
    <xf numFmtId="0" fontId="14" fillId="18" borderId="17" xfId="8" applyFont="1" applyFill="1" applyBorder="1" applyAlignment="1" applyProtection="1">
      <alignment horizontal="center" vertical="center"/>
      <protection hidden="1"/>
    </xf>
    <xf numFmtId="0" fontId="121" fillId="18" borderId="110" xfId="8" applyFont="1" applyFill="1" applyBorder="1" applyAlignment="1" applyProtection="1">
      <alignment horizontal="center" vertical="center"/>
      <protection hidden="1"/>
    </xf>
    <xf numFmtId="0" fontId="121" fillId="18" borderId="111" xfId="8" applyFont="1" applyFill="1" applyBorder="1" applyAlignment="1" applyProtection="1">
      <alignment horizontal="center" vertical="center"/>
      <protection hidden="1"/>
    </xf>
    <xf numFmtId="0" fontId="121" fillId="18" borderId="112" xfId="8" applyFont="1" applyFill="1" applyBorder="1" applyAlignment="1" applyProtection="1">
      <alignment horizontal="center" vertical="center"/>
      <protection hidden="1"/>
    </xf>
    <xf numFmtId="0" fontId="14" fillId="0" borderId="42" xfId="0" applyFont="1" applyFill="1" applyBorder="1" applyAlignment="1">
      <alignment horizontal="center" vertical="center"/>
    </xf>
    <xf numFmtId="0" fontId="14" fillId="0" borderId="50" xfId="0" applyFont="1" applyFill="1" applyBorder="1" applyAlignment="1">
      <alignment horizontal="center" vertical="center"/>
    </xf>
    <xf numFmtId="0" fontId="14" fillId="0" borderId="0" xfId="0" applyFont="1" applyFill="1" applyBorder="1" applyAlignment="1">
      <alignment horizontal="center" vertical="center"/>
    </xf>
    <xf numFmtId="0" fontId="14" fillId="0" borderId="1" xfId="0" applyFont="1" applyFill="1" applyBorder="1" applyAlignment="1">
      <alignment horizontal="center" vertical="center"/>
    </xf>
    <xf numFmtId="0" fontId="14" fillId="0" borderId="41" xfId="0" applyFont="1" applyFill="1" applyBorder="1" applyAlignment="1">
      <alignment horizontal="center" vertical="center" wrapText="1"/>
    </xf>
    <xf numFmtId="0" fontId="14" fillId="0" borderId="42" xfId="0" applyFont="1" applyFill="1" applyBorder="1" applyAlignment="1">
      <alignment horizontal="center" vertical="center" wrapText="1"/>
    </xf>
    <xf numFmtId="0" fontId="14" fillId="0" borderId="50" xfId="0" applyFont="1" applyFill="1" applyBorder="1" applyAlignment="1">
      <alignment horizontal="center" vertical="center" wrapText="1"/>
    </xf>
    <xf numFmtId="0" fontId="14" fillId="0" borderId="43" xfId="0" applyFont="1" applyFill="1" applyBorder="1" applyAlignment="1">
      <alignment horizontal="center" vertical="center" wrapText="1"/>
    </xf>
    <xf numFmtId="0" fontId="14" fillId="0" borderId="20" xfId="0" applyFont="1" applyFill="1" applyBorder="1" applyAlignment="1">
      <alignment horizontal="center" vertical="center" wrapText="1"/>
    </xf>
    <xf numFmtId="0" fontId="14" fillId="0" borderId="76" xfId="0" applyFont="1" applyFill="1" applyBorder="1" applyAlignment="1">
      <alignment horizontal="center" vertical="center" wrapText="1"/>
    </xf>
    <xf numFmtId="0" fontId="94" fillId="0" borderId="32" xfId="0" applyFont="1" applyFill="1" applyBorder="1" applyAlignment="1">
      <alignment horizontal="center" vertical="center"/>
    </xf>
    <xf numFmtId="0" fontId="94" fillId="0" borderId="64" xfId="0" applyFont="1" applyFill="1" applyBorder="1" applyAlignment="1">
      <alignment horizontal="center" vertical="center"/>
    </xf>
    <xf numFmtId="0" fontId="94" fillId="0" borderId="116" xfId="0" applyFont="1" applyFill="1" applyBorder="1" applyAlignment="1">
      <alignment horizontal="center" vertical="center"/>
    </xf>
    <xf numFmtId="0" fontId="5" fillId="0" borderId="32" xfId="0" applyFont="1" applyFill="1" applyBorder="1" applyAlignment="1">
      <alignment horizontal="center" vertical="center" wrapText="1"/>
    </xf>
    <xf numFmtId="0" fontId="5" fillId="0" borderId="64" xfId="0" applyFont="1" applyFill="1" applyBorder="1" applyAlignment="1">
      <alignment horizontal="center" vertical="center" wrapText="1"/>
    </xf>
    <xf numFmtId="0" fontId="5" fillId="0" borderId="116" xfId="0" applyFont="1" applyFill="1" applyBorder="1" applyAlignment="1">
      <alignment horizontal="center" vertical="center" wrapText="1"/>
    </xf>
    <xf numFmtId="0" fontId="5" fillId="0" borderId="40" xfId="0" applyFont="1" applyFill="1" applyBorder="1" applyAlignment="1">
      <alignment horizontal="center" vertical="center" wrapText="1"/>
    </xf>
    <xf numFmtId="0" fontId="5" fillId="0" borderId="117"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4" fillId="0" borderId="70" xfId="0" applyFont="1" applyBorder="1" applyAlignment="1">
      <alignment horizontal="center" vertical="center" wrapText="1"/>
    </xf>
    <xf numFmtId="0" fontId="4" fillId="0" borderId="1" xfId="0" applyFont="1" applyBorder="1" applyAlignment="1">
      <alignment horizontal="center" vertical="center" wrapText="1"/>
    </xf>
    <xf numFmtId="0" fontId="4" fillId="0" borderId="51" xfId="0" applyFont="1" applyBorder="1" applyAlignment="1">
      <alignment horizontal="center" vertical="center" wrapText="1"/>
    </xf>
    <xf numFmtId="0" fontId="14" fillId="0" borderId="77" xfId="0" applyFont="1" applyFill="1" applyBorder="1" applyAlignment="1">
      <alignment horizontal="right" vertical="center" wrapText="1"/>
    </xf>
    <xf numFmtId="0" fontId="14" fillId="0" borderId="35" xfId="0" applyFont="1" applyFill="1" applyBorder="1" applyAlignment="1">
      <alignment horizontal="right" vertical="center" wrapText="1"/>
    </xf>
    <xf numFmtId="0" fontId="14" fillId="0" borderId="74" xfId="0" applyFont="1" applyFill="1" applyBorder="1" applyAlignment="1">
      <alignment horizontal="right" vertical="center" wrapText="1"/>
    </xf>
    <xf numFmtId="0" fontId="14" fillId="0" borderId="17" xfId="0" applyFont="1" applyFill="1" applyBorder="1" applyAlignment="1">
      <alignment horizontal="right" vertical="center" wrapText="1"/>
    </xf>
    <xf numFmtId="0" fontId="14" fillId="0" borderId="0" xfId="0" applyFont="1" applyFill="1" applyBorder="1" applyAlignment="1">
      <alignment horizontal="right" vertical="center" wrapText="1"/>
    </xf>
    <xf numFmtId="0" fontId="14" fillId="0" borderId="81" xfId="0" applyFont="1" applyFill="1" applyBorder="1" applyAlignment="1">
      <alignment horizontal="right" vertical="center" wrapText="1"/>
    </xf>
    <xf numFmtId="0" fontId="14" fillId="0" borderId="58" xfId="0" applyFont="1" applyFill="1" applyBorder="1" applyAlignment="1">
      <alignment horizontal="right" vertical="center" wrapText="1"/>
    </xf>
    <xf numFmtId="0" fontId="14" fillId="0" borderId="3" xfId="0" applyFont="1" applyFill="1" applyBorder="1" applyAlignment="1">
      <alignment horizontal="right" vertical="center" wrapText="1"/>
    </xf>
    <xf numFmtId="0" fontId="14" fillId="0" borderId="39" xfId="0" applyFont="1" applyFill="1" applyBorder="1" applyAlignment="1">
      <alignment horizontal="right" vertical="center" wrapText="1"/>
    </xf>
    <xf numFmtId="0" fontId="93" fillId="0" borderId="32" xfId="0" applyFont="1" applyFill="1" applyBorder="1" applyAlignment="1">
      <alignment horizontal="center" vertical="center" wrapText="1"/>
    </xf>
    <xf numFmtId="0" fontId="93" fillId="0" borderId="64" xfId="0" applyFont="1" applyFill="1" applyBorder="1" applyAlignment="1">
      <alignment horizontal="center" vertical="center" wrapText="1"/>
    </xf>
    <xf numFmtId="0" fontId="93" fillId="0" borderId="116" xfId="0" applyFont="1" applyFill="1" applyBorder="1" applyAlignment="1">
      <alignment horizontal="center" vertical="center" wrapText="1"/>
    </xf>
    <xf numFmtId="0" fontId="92" fillId="2" borderId="117" xfId="0" applyFont="1" applyFill="1" applyBorder="1" applyAlignment="1">
      <alignment horizontal="center" vertical="center" wrapText="1"/>
    </xf>
    <xf numFmtId="0" fontId="92" fillId="2" borderId="0" xfId="0" applyFont="1" applyFill="1" applyBorder="1" applyAlignment="1">
      <alignment horizontal="center" vertical="center" wrapText="1"/>
    </xf>
    <xf numFmtId="0" fontId="95" fillId="0" borderId="70" xfId="0" applyFont="1" applyBorder="1" applyAlignment="1">
      <alignment horizontal="center" vertical="center" wrapText="1"/>
    </xf>
    <xf numFmtId="0" fontId="95" fillId="0" borderId="1" xfId="0" applyFont="1" applyBorder="1" applyAlignment="1">
      <alignment horizontal="center" vertical="center" wrapText="1"/>
    </xf>
    <xf numFmtId="0" fontId="95" fillId="0" borderId="51" xfId="0" applyFont="1" applyBorder="1" applyAlignment="1">
      <alignment horizontal="center" vertical="center" wrapText="1"/>
    </xf>
    <xf numFmtId="166" fontId="17" fillId="22" borderId="35" xfId="0" applyNumberFormat="1" applyFont="1" applyFill="1" applyBorder="1" applyAlignment="1">
      <alignment horizontal="center" vertical="center"/>
    </xf>
    <xf numFmtId="166" fontId="17" fillId="22" borderId="0" xfId="0" applyNumberFormat="1" applyFont="1" applyFill="1" applyBorder="1" applyAlignment="1">
      <alignment horizontal="center" vertical="center"/>
    </xf>
    <xf numFmtId="192" fontId="17" fillId="22" borderId="35" xfId="13" applyNumberFormat="1" applyFont="1" applyFill="1" applyBorder="1" applyAlignment="1" applyProtection="1">
      <alignment horizontal="center" vertical="center"/>
      <protection locked="0"/>
    </xf>
    <xf numFmtId="192" fontId="17" fillId="22" borderId="0" xfId="13" applyNumberFormat="1" applyFont="1" applyFill="1" applyBorder="1" applyAlignment="1" applyProtection="1">
      <alignment horizontal="center" vertical="center"/>
      <protection locked="0"/>
    </xf>
    <xf numFmtId="173" fontId="17" fillId="22" borderId="35" xfId="0" applyNumberFormat="1" applyFont="1" applyFill="1" applyBorder="1" applyAlignment="1" applyProtection="1">
      <alignment horizontal="center" vertical="center"/>
    </xf>
    <xf numFmtId="173" fontId="17" fillId="22" borderId="0" xfId="0" applyNumberFormat="1" applyFont="1" applyFill="1" applyBorder="1" applyAlignment="1" applyProtection="1">
      <alignment horizontal="center" vertical="center"/>
    </xf>
    <xf numFmtId="1" fontId="22" fillId="22" borderId="70" xfId="13" applyNumberFormat="1" applyFont="1" applyFill="1" applyBorder="1" applyAlignment="1" applyProtection="1">
      <alignment horizontal="center" vertical="center"/>
      <protection locked="0"/>
    </xf>
    <xf numFmtId="1" fontId="22" fillId="22" borderId="1" xfId="13" applyNumberFormat="1" applyFont="1" applyFill="1" applyBorder="1" applyAlignment="1" applyProtection="1">
      <alignment horizontal="center" vertical="center"/>
      <protection locked="0"/>
    </xf>
    <xf numFmtId="0" fontId="138" fillId="31" borderId="17" xfId="0" applyFont="1" applyFill="1" applyBorder="1" applyAlignment="1">
      <alignment horizontal="center" vertical="center"/>
    </xf>
    <xf numFmtId="0" fontId="138" fillId="31" borderId="0" xfId="0" applyFont="1" applyFill="1" applyBorder="1" applyAlignment="1">
      <alignment horizontal="center" vertical="center"/>
    </xf>
    <xf numFmtId="0" fontId="138" fillId="31" borderId="1" xfId="0" applyFont="1" applyFill="1" applyBorder="1" applyAlignment="1">
      <alignment horizontal="center" vertical="center"/>
    </xf>
    <xf numFmtId="0" fontId="14" fillId="39" borderId="69" xfId="8" applyFont="1" applyFill="1" applyBorder="1" applyAlignment="1">
      <alignment horizontal="center" vertical="center"/>
    </xf>
    <xf numFmtId="0" fontId="14" fillId="39" borderId="42" xfId="8" applyFont="1" applyFill="1" applyBorder="1" applyAlignment="1">
      <alignment horizontal="center" vertical="center"/>
    </xf>
    <xf numFmtId="0" fontId="138" fillId="18" borderId="0" xfId="0" applyFont="1" applyFill="1" applyBorder="1" applyAlignment="1">
      <alignment horizontal="center" vertical="center"/>
    </xf>
    <xf numFmtId="0" fontId="85" fillId="22" borderId="77" xfId="0" applyFont="1" applyFill="1" applyBorder="1" applyAlignment="1">
      <alignment horizontal="center" vertical="center"/>
    </xf>
    <xf numFmtId="0" fontId="85" fillId="22" borderId="17" xfId="0" applyFont="1" applyFill="1" applyBorder="1" applyAlignment="1">
      <alignment horizontal="center" vertical="center"/>
    </xf>
    <xf numFmtId="1" fontId="17" fillId="22" borderId="35" xfId="0" applyNumberFormat="1" applyFont="1" applyFill="1" applyBorder="1" applyAlignment="1">
      <alignment horizontal="center" vertical="center"/>
    </xf>
    <xf numFmtId="1" fontId="17" fillId="22" borderId="0" xfId="0" applyNumberFormat="1" applyFont="1" applyFill="1" applyBorder="1" applyAlignment="1">
      <alignment horizontal="center" vertical="center"/>
    </xf>
    <xf numFmtId="1" fontId="17" fillId="22" borderId="35" xfId="13" applyNumberFormat="1" applyFont="1" applyFill="1" applyBorder="1" applyAlignment="1" applyProtection="1">
      <alignment horizontal="center" vertical="center"/>
      <protection locked="0"/>
    </xf>
    <xf numFmtId="1" fontId="17" fillId="22" borderId="0" xfId="13" applyNumberFormat="1" applyFont="1" applyFill="1" applyBorder="1" applyAlignment="1" applyProtection="1">
      <alignment horizontal="center" vertical="center"/>
      <protection locked="0"/>
    </xf>
    <xf numFmtId="0" fontId="13" fillId="10" borderId="10" xfId="0" applyFont="1" applyFill="1" applyBorder="1" applyAlignment="1">
      <alignment horizontal="center" vertical="center"/>
    </xf>
    <xf numFmtId="0" fontId="13" fillId="10" borderId="8" xfId="0" applyFont="1" applyFill="1" applyBorder="1" applyAlignment="1">
      <alignment horizontal="center" vertical="center"/>
    </xf>
    <xf numFmtId="0" fontId="11" fillId="39" borderId="69" xfId="0" applyFont="1" applyFill="1" applyBorder="1" applyAlignment="1">
      <alignment horizontal="center" vertical="center"/>
    </xf>
    <xf numFmtId="0" fontId="11" fillId="39" borderId="42" xfId="0" applyFont="1" applyFill="1" applyBorder="1" applyAlignment="1">
      <alignment horizontal="center" vertical="center"/>
    </xf>
    <xf numFmtId="0" fontId="11" fillId="39" borderId="50" xfId="0" applyFont="1" applyFill="1" applyBorder="1" applyAlignment="1">
      <alignment horizontal="center" vertical="center"/>
    </xf>
    <xf numFmtId="0" fontId="11" fillId="39" borderId="17" xfId="0" applyFont="1" applyFill="1" applyBorder="1" applyAlignment="1">
      <alignment horizontal="center" vertical="center"/>
    </xf>
    <xf numFmtId="0" fontId="11" fillId="39" borderId="0" xfId="0" applyFont="1" applyFill="1" applyBorder="1" applyAlignment="1">
      <alignment horizontal="center" vertical="center"/>
    </xf>
    <xf numFmtId="0" fontId="11" fillId="39" borderId="1" xfId="0" applyFont="1" applyFill="1" applyBorder="1" applyAlignment="1">
      <alignment horizontal="center" vertical="center"/>
    </xf>
    <xf numFmtId="0" fontId="91" fillId="0" borderId="17" xfId="0" applyFont="1" applyBorder="1" applyAlignment="1">
      <alignment horizontal="center" vertical="center" wrapText="1"/>
    </xf>
    <xf numFmtId="0" fontId="5" fillId="0" borderId="35" xfId="0" applyFont="1" applyBorder="1" applyAlignment="1">
      <alignment horizontal="center" vertical="center" textRotation="45"/>
    </xf>
    <xf numFmtId="0" fontId="5" fillId="0" borderId="0" xfId="0" applyFont="1" applyBorder="1" applyAlignment="1">
      <alignment horizontal="center" vertical="center" textRotation="45"/>
    </xf>
    <xf numFmtId="0" fontId="5" fillId="0" borderId="20" xfId="0" applyFont="1" applyBorder="1" applyAlignment="1">
      <alignment horizontal="center" vertical="center" textRotation="45"/>
    </xf>
    <xf numFmtId="191" fontId="5" fillId="0" borderId="0" xfId="0" applyNumberFormat="1" applyFont="1" applyBorder="1" applyAlignment="1">
      <alignment horizontal="center" vertical="center" wrapText="1"/>
    </xf>
    <xf numFmtId="191" fontId="5" fillId="0" borderId="20" xfId="0" applyNumberFormat="1" applyFont="1" applyBorder="1" applyAlignment="1">
      <alignment horizontal="center" vertical="center" wrapText="1"/>
    </xf>
    <xf numFmtId="0" fontId="86" fillId="0" borderId="0" xfId="13" applyFont="1" applyFill="1" applyBorder="1" applyAlignment="1" applyProtection="1">
      <alignment horizontal="center" vertical="center" wrapText="1"/>
      <protection locked="0"/>
    </xf>
    <xf numFmtId="0" fontId="86" fillId="0" borderId="20" xfId="13" applyFont="1" applyFill="1" applyBorder="1" applyAlignment="1" applyProtection="1">
      <alignment horizontal="center" vertical="center" wrapText="1"/>
      <protection locked="0"/>
    </xf>
    <xf numFmtId="0" fontId="5" fillId="0" borderId="0" xfId="13" applyFont="1" applyFill="1" applyBorder="1" applyAlignment="1" applyProtection="1">
      <alignment horizontal="center" vertical="center" wrapText="1"/>
      <protection locked="0"/>
    </xf>
    <xf numFmtId="0" fontId="5" fillId="0" borderId="20" xfId="13" applyFont="1" applyFill="1" applyBorder="1" applyAlignment="1" applyProtection="1">
      <alignment horizontal="center" vertical="center" wrapText="1"/>
      <protection locked="0"/>
    </xf>
    <xf numFmtId="0" fontId="22" fillId="0" borderId="81" xfId="0" applyFont="1" applyBorder="1" applyAlignment="1">
      <alignment horizontal="center" vertical="center" wrapText="1"/>
    </xf>
    <xf numFmtId="0" fontId="22" fillId="0" borderId="29" xfId="0" applyFont="1" applyBorder="1" applyAlignment="1">
      <alignment horizontal="center" vertical="center" wrapText="1"/>
    </xf>
    <xf numFmtId="0" fontId="87" fillId="0" borderId="117" xfId="13" applyFont="1" applyFill="1" applyBorder="1" applyAlignment="1" applyProtection="1">
      <alignment horizontal="center" vertical="center" wrapText="1"/>
      <protection locked="0"/>
    </xf>
    <xf numFmtId="0" fontId="87" fillId="0" borderId="0" xfId="13" applyFont="1" applyFill="1" applyBorder="1" applyAlignment="1" applyProtection="1">
      <alignment horizontal="center" vertical="center" wrapText="1"/>
      <protection locked="0"/>
    </xf>
    <xf numFmtId="0" fontId="87" fillId="0" borderId="12" xfId="13" applyFont="1" applyFill="1" applyBorder="1" applyAlignment="1" applyProtection="1">
      <alignment horizontal="center" vertical="center" wrapText="1"/>
      <protection locked="0"/>
    </xf>
    <xf numFmtId="0" fontId="87" fillId="0" borderId="20" xfId="13" applyFont="1" applyFill="1" applyBorder="1" applyAlignment="1" applyProtection="1">
      <alignment horizontal="center" vertical="center" wrapText="1"/>
      <protection locked="0"/>
    </xf>
    <xf numFmtId="0" fontId="86" fillId="0" borderId="41" xfId="13" applyFont="1" applyFill="1" applyBorder="1" applyAlignment="1" applyProtection="1">
      <alignment horizontal="center" vertical="center" wrapText="1"/>
      <protection locked="0"/>
    </xf>
    <xf numFmtId="0" fontId="86" fillId="0" borderId="13" xfId="13" applyFont="1" applyFill="1" applyBorder="1" applyAlignment="1" applyProtection="1">
      <alignment horizontal="center" vertical="center" wrapText="1"/>
      <protection locked="0"/>
    </xf>
    <xf numFmtId="0" fontId="86" fillId="0" borderId="43" xfId="13" applyFont="1" applyFill="1" applyBorder="1" applyAlignment="1" applyProtection="1">
      <alignment horizontal="center" vertical="center" wrapText="1"/>
      <protection locked="0"/>
    </xf>
    <xf numFmtId="0" fontId="5" fillId="0" borderId="118" xfId="0" applyFont="1" applyBorder="1" applyAlignment="1">
      <alignment horizontal="center" vertical="center" wrapText="1"/>
    </xf>
    <xf numFmtId="0" fontId="5" fillId="0" borderId="81" xfId="0" applyFont="1" applyBorder="1" applyAlignment="1">
      <alignment horizontal="center" vertical="center" wrapText="1"/>
    </xf>
    <xf numFmtId="0" fontId="5" fillId="0" borderId="29" xfId="0" applyFont="1" applyBorder="1" applyAlignment="1">
      <alignment horizontal="center" vertical="center" wrapText="1"/>
    </xf>
    <xf numFmtId="0" fontId="87" fillId="0" borderId="119" xfId="13" applyFont="1" applyFill="1" applyBorder="1" applyAlignment="1" applyProtection="1">
      <alignment horizontal="center" vertical="center" wrapText="1"/>
      <protection locked="0"/>
    </xf>
    <xf numFmtId="0" fontId="87" fillId="0" borderId="42" xfId="13" applyFont="1" applyFill="1" applyBorder="1" applyAlignment="1" applyProtection="1">
      <alignment horizontal="center" vertical="center" wrapText="1"/>
      <protection locked="0"/>
    </xf>
    <xf numFmtId="0" fontId="87" fillId="0" borderId="50" xfId="13" applyFont="1" applyFill="1" applyBorder="1" applyAlignment="1" applyProtection="1">
      <alignment horizontal="center" vertical="center" wrapText="1"/>
      <protection locked="0"/>
    </xf>
    <xf numFmtId="0" fontId="87" fillId="0" borderId="1" xfId="13" applyFont="1" applyFill="1" applyBorder="1" applyAlignment="1" applyProtection="1">
      <alignment horizontal="center" vertical="center" wrapText="1"/>
      <protection locked="0"/>
    </xf>
    <xf numFmtId="0" fontId="87" fillId="0" borderId="76" xfId="13" applyFont="1" applyFill="1" applyBorder="1" applyAlignment="1" applyProtection="1">
      <alignment horizontal="center" vertical="center" wrapText="1"/>
      <protection locked="0"/>
    </xf>
    <xf numFmtId="167" fontId="3" fillId="0" borderId="10" xfId="0" applyNumberFormat="1" applyFont="1" applyFill="1" applyBorder="1" applyAlignment="1">
      <alignment horizontal="center" vertical="center"/>
    </xf>
    <xf numFmtId="167" fontId="3" fillId="0" borderId="9" xfId="0" applyNumberFormat="1" applyFont="1" applyFill="1" applyBorder="1" applyAlignment="1">
      <alignment horizontal="center" vertical="center"/>
    </xf>
    <xf numFmtId="167" fontId="4" fillId="0" borderId="47" xfId="0" applyNumberFormat="1" applyFont="1" applyFill="1" applyBorder="1" applyAlignment="1">
      <alignment horizontal="center" vertical="center"/>
    </xf>
    <xf numFmtId="0" fontId="81" fillId="2" borderId="35" xfId="0" applyFont="1" applyFill="1" applyBorder="1" applyAlignment="1">
      <alignment horizontal="center" vertical="center" wrapText="1"/>
    </xf>
    <xf numFmtId="0" fontId="81" fillId="2" borderId="0" xfId="0" applyFont="1" applyFill="1" applyBorder="1" applyAlignment="1">
      <alignment horizontal="center" vertical="center" wrapText="1"/>
    </xf>
    <xf numFmtId="0" fontId="81" fillId="2" borderId="74" xfId="0" applyFont="1" applyFill="1" applyBorder="1" applyAlignment="1">
      <alignment horizontal="center" vertical="center" wrapText="1"/>
    </xf>
    <xf numFmtId="0" fontId="81" fillId="2" borderId="20" xfId="0" applyFont="1" applyFill="1" applyBorder="1" applyAlignment="1">
      <alignment horizontal="center" vertical="center" wrapText="1"/>
    </xf>
    <xf numFmtId="0" fontId="81" fillId="2" borderId="29" xfId="0" applyFont="1" applyFill="1" applyBorder="1" applyAlignment="1">
      <alignment horizontal="center" vertical="center" wrapText="1"/>
    </xf>
    <xf numFmtId="0" fontId="76" fillId="0" borderId="117" xfId="0" applyFont="1" applyBorder="1" applyAlignment="1">
      <alignment horizontal="center" vertical="top" wrapText="1"/>
    </xf>
    <xf numFmtId="0" fontId="76" fillId="0" borderId="0" xfId="0" applyFont="1" applyBorder="1" applyAlignment="1">
      <alignment horizontal="center" vertical="top" wrapText="1"/>
    </xf>
    <xf numFmtId="0" fontId="76" fillId="0" borderId="1" xfId="0" applyFont="1" applyBorder="1" applyAlignment="1">
      <alignment horizontal="center" vertical="top" wrapText="1"/>
    </xf>
    <xf numFmtId="2" fontId="17" fillId="22" borderId="35" xfId="0" applyNumberFormat="1" applyFont="1" applyFill="1" applyBorder="1" applyAlignment="1">
      <alignment horizontal="center" vertical="center"/>
    </xf>
    <xf numFmtId="167" fontId="17" fillId="22" borderId="35" xfId="0" applyNumberFormat="1" applyFont="1" applyFill="1" applyBorder="1" applyAlignment="1">
      <alignment horizontal="center" vertical="center"/>
    </xf>
    <xf numFmtId="167" fontId="17" fillId="22" borderId="74" xfId="0" applyNumberFormat="1" applyFont="1" applyFill="1" applyBorder="1" applyAlignment="1">
      <alignment horizontal="center" vertical="center"/>
    </xf>
    <xf numFmtId="1" fontId="3" fillId="22" borderId="70" xfId="13" applyNumberFormat="1" applyFont="1" applyFill="1" applyBorder="1" applyAlignment="1" applyProtection="1">
      <alignment horizontal="left" vertical="center"/>
      <protection locked="0"/>
    </xf>
    <xf numFmtId="1" fontId="3" fillId="22" borderId="1" xfId="13" applyNumberFormat="1" applyFont="1" applyFill="1" applyBorder="1" applyAlignment="1" applyProtection="1">
      <alignment horizontal="left" vertical="center"/>
      <protection locked="0"/>
    </xf>
    <xf numFmtId="0" fontId="11" fillId="39" borderId="69" xfId="0" applyFont="1" applyFill="1" applyBorder="1" applyAlignment="1">
      <alignment horizontal="center" vertical="center" wrapText="1"/>
    </xf>
    <xf numFmtId="0" fontId="11" fillId="39" borderId="42" xfId="0" applyFont="1" applyFill="1" applyBorder="1" applyAlignment="1">
      <alignment horizontal="center" vertical="center" wrapText="1"/>
    </xf>
    <xf numFmtId="0" fontId="11" fillId="39" borderId="50" xfId="0" applyFont="1" applyFill="1" applyBorder="1" applyAlignment="1">
      <alignment horizontal="center" vertical="center" wrapText="1"/>
    </xf>
    <xf numFmtId="0" fontId="11" fillId="39" borderId="79" xfId="0" applyFont="1" applyFill="1" applyBorder="1" applyAlignment="1">
      <alignment horizontal="center" vertical="center" wrapText="1"/>
    </xf>
    <xf numFmtId="0" fontId="11" fillId="39" borderId="20" xfId="0" applyFont="1" applyFill="1" applyBorder="1" applyAlignment="1">
      <alignment horizontal="center" vertical="center" wrapText="1"/>
    </xf>
    <xf numFmtId="0" fontId="11" fillId="39" borderId="76" xfId="0" applyFont="1" applyFill="1" applyBorder="1" applyAlignment="1">
      <alignment horizontal="center" vertical="center" wrapText="1"/>
    </xf>
    <xf numFmtId="0" fontId="81" fillId="2" borderId="77" xfId="0" applyFont="1" applyFill="1" applyBorder="1" applyAlignment="1">
      <alignment horizontal="center" vertical="center" wrapText="1"/>
    </xf>
    <xf numFmtId="0" fontId="81" fillId="2" borderId="79" xfId="0" applyFont="1" applyFill="1" applyBorder="1" applyAlignment="1">
      <alignment horizontal="center" vertical="center" wrapText="1"/>
    </xf>
    <xf numFmtId="0" fontId="5" fillId="0" borderId="35" xfId="0" applyFont="1" applyBorder="1" applyAlignment="1">
      <alignment horizontal="center" vertical="center" textRotation="90"/>
    </xf>
    <xf numFmtId="0" fontId="5" fillId="0" borderId="0" xfId="0" applyFont="1" applyBorder="1" applyAlignment="1">
      <alignment horizontal="center" vertical="center" textRotation="90"/>
    </xf>
    <xf numFmtId="0" fontId="89" fillId="2" borderId="35" xfId="0" applyFont="1" applyFill="1" applyBorder="1" applyAlignment="1">
      <alignment horizontal="center" vertical="center" wrapText="1"/>
    </xf>
    <xf numFmtId="0" fontId="89" fillId="2" borderId="0" xfId="0" applyFont="1" applyFill="1" applyBorder="1" applyAlignment="1">
      <alignment horizontal="center" vertical="center" wrapText="1"/>
    </xf>
    <xf numFmtId="0" fontId="23" fillId="2" borderId="35" xfId="0" applyFont="1" applyFill="1" applyBorder="1" applyAlignment="1">
      <alignment horizontal="center" vertical="center" wrapText="1"/>
    </xf>
    <xf numFmtId="0" fontId="23" fillId="2" borderId="0" xfId="0" applyFont="1" applyFill="1" applyBorder="1" applyAlignment="1">
      <alignment horizontal="center" vertical="center" wrapText="1"/>
    </xf>
    <xf numFmtId="0" fontId="31" fillId="2" borderId="35" xfId="0" applyFont="1" applyFill="1" applyBorder="1" applyAlignment="1">
      <alignment horizontal="center" vertical="center" wrapText="1"/>
    </xf>
    <xf numFmtId="0" fontId="31" fillId="2" borderId="0" xfId="0" applyFont="1" applyFill="1" applyBorder="1" applyAlignment="1">
      <alignment horizontal="center" vertical="center" wrapText="1"/>
    </xf>
    <xf numFmtId="1" fontId="81" fillId="22" borderId="35" xfId="13" applyNumberFormat="1" applyFont="1" applyFill="1" applyBorder="1" applyAlignment="1" applyProtection="1">
      <alignment horizontal="left" vertical="center"/>
      <protection locked="0"/>
    </xf>
    <xf numFmtId="1" fontId="81" fillId="22" borderId="0" xfId="13" applyNumberFormat="1" applyFont="1" applyFill="1" applyBorder="1" applyAlignment="1" applyProtection="1">
      <alignment horizontal="left" vertical="center"/>
      <protection locked="0"/>
    </xf>
    <xf numFmtId="0" fontId="22" fillId="0" borderId="118" xfId="0" applyFont="1" applyBorder="1" applyAlignment="1">
      <alignment horizontal="center" vertical="center" wrapText="1"/>
    </xf>
    <xf numFmtId="0" fontId="76" fillId="0" borderId="12" xfId="0" applyFont="1" applyBorder="1" applyAlignment="1">
      <alignment horizontal="center" vertical="top" wrapText="1"/>
    </xf>
    <xf numFmtId="0" fontId="76" fillId="0" borderId="20" xfId="0" applyFont="1" applyBorder="1" applyAlignment="1">
      <alignment horizontal="center" vertical="top" wrapText="1"/>
    </xf>
    <xf numFmtId="0" fontId="76" fillId="0" borderId="76" xfId="0" applyFont="1" applyBorder="1" applyAlignment="1">
      <alignment horizontal="center" vertical="top" wrapText="1"/>
    </xf>
    <xf numFmtId="0" fontId="91" fillId="0" borderId="69" xfId="0" applyFont="1" applyBorder="1" applyAlignment="1">
      <alignment horizontal="center" vertical="center" wrapText="1"/>
    </xf>
    <xf numFmtId="0" fontId="91" fillId="0" borderId="79" xfId="0" applyFont="1" applyBorder="1" applyAlignment="1">
      <alignment horizontal="center" vertical="center" wrapText="1"/>
    </xf>
    <xf numFmtId="0" fontId="5" fillId="0" borderId="42" xfId="0" applyFont="1" applyBorder="1" applyAlignment="1">
      <alignment horizontal="center" vertical="center" textRotation="45"/>
    </xf>
    <xf numFmtId="191" fontId="5" fillId="0" borderId="42" xfId="0" applyNumberFormat="1" applyFont="1" applyBorder="1" applyAlignment="1">
      <alignment horizontal="center" vertical="center" wrapText="1"/>
    </xf>
    <xf numFmtId="0" fontId="86" fillId="0" borderId="42" xfId="13" applyFont="1" applyFill="1" applyBorder="1" applyAlignment="1" applyProtection="1">
      <alignment horizontal="center" vertical="center" wrapText="1"/>
      <protection locked="0"/>
    </xf>
    <xf numFmtId="0" fontId="5" fillId="0" borderId="42" xfId="13" applyFont="1" applyFill="1" applyBorder="1" applyAlignment="1" applyProtection="1">
      <alignment horizontal="center" vertical="center" wrapText="1"/>
      <protection locked="0"/>
    </xf>
    <xf numFmtId="0" fontId="89" fillId="2" borderId="20" xfId="0" applyFont="1" applyFill="1" applyBorder="1" applyAlignment="1">
      <alignment horizontal="center" vertical="center" wrapText="1"/>
    </xf>
    <xf numFmtId="1" fontId="3" fillId="22" borderId="1" xfId="13" applyNumberFormat="1" applyFont="1" applyFill="1" applyBorder="1" applyAlignment="1" applyProtection="1">
      <alignment horizontal="center" vertical="center"/>
      <protection locked="0"/>
    </xf>
    <xf numFmtId="0" fontId="65" fillId="39" borderId="77" xfId="0" applyFont="1" applyFill="1" applyBorder="1" applyAlignment="1">
      <alignment horizontal="center" vertical="center" wrapText="1"/>
    </xf>
    <xf numFmtId="0" fontId="65" fillId="39" borderId="35" xfId="0" applyFont="1" applyFill="1" applyBorder="1" applyAlignment="1">
      <alignment horizontal="center" vertical="center" wrapText="1"/>
    </xf>
    <xf numFmtId="0" fontId="65" fillId="39" borderId="79" xfId="0" applyFont="1" applyFill="1" applyBorder="1" applyAlignment="1">
      <alignment horizontal="center" vertical="center" wrapText="1"/>
    </xf>
    <xf numFmtId="0" fontId="65" fillId="39" borderId="20" xfId="0" applyFont="1" applyFill="1" applyBorder="1" applyAlignment="1">
      <alignment horizontal="center" vertical="center" wrapText="1"/>
    </xf>
    <xf numFmtId="0" fontId="88" fillId="2" borderId="35" xfId="0" applyFont="1" applyFill="1" applyBorder="1" applyAlignment="1">
      <alignment horizontal="right" vertical="center" wrapText="1"/>
    </xf>
    <xf numFmtId="0" fontId="88" fillId="2" borderId="20" xfId="0" applyFont="1" applyFill="1" applyBorder="1" applyAlignment="1">
      <alignment horizontal="right" vertical="center" wrapText="1"/>
    </xf>
    <xf numFmtId="167" fontId="15" fillId="5" borderId="35" xfId="0" applyNumberFormat="1" applyFont="1" applyFill="1" applyBorder="1" applyAlignment="1">
      <alignment horizontal="center" vertical="center" wrapText="1"/>
    </xf>
    <xf numFmtId="167" fontId="15" fillId="5" borderId="20" xfId="0" applyNumberFormat="1" applyFont="1" applyFill="1" applyBorder="1" applyAlignment="1">
      <alignment horizontal="center" vertical="center" wrapText="1"/>
    </xf>
    <xf numFmtId="0" fontId="20" fillId="22" borderId="77" xfId="0" applyFont="1" applyFill="1" applyBorder="1" applyAlignment="1">
      <alignment horizontal="center" vertical="center"/>
    </xf>
    <xf numFmtId="0" fontId="20" fillId="22" borderId="35" xfId="0" applyFont="1" applyFill="1" applyBorder="1" applyAlignment="1">
      <alignment horizontal="center" vertical="center"/>
    </xf>
    <xf numFmtId="0" fontId="20" fillId="22" borderId="70" xfId="0" applyFont="1" applyFill="1" applyBorder="1" applyAlignment="1">
      <alignment horizontal="center" vertical="center"/>
    </xf>
    <xf numFmtId="166" fontId="17" fillId="22" borderId="0" xfId="0" applyNumberFormat="1" applyFont="1" applyFill="1" applyBorder="1" applyAlignment="1">
      <alignment horizontal="right" vertical="center"/>
    </xf>
    <xf numFmtId="166" fontId="17" fillId="22" borderId="0" xfId="0" applyNumberFormat="1" applyFont="1" applyFill="1" applyBorder="1" applyAlignment="1">
      <alignment horizontal="left" vertical="center"/>
    </xf>
    <xf numFmtId="0" fontId="86" fillId="0" borderId="17" xfId="0" applyFont="1" applyBorder="1" applyAlignment="1">
      <alignment horizontal="center" vertical="center" wrapText="1"/>
    </xf>
    <xf numFmtId="0" fontId="233" fillId="0" borderId="0" xfId="0" applyFont="1" applyBorder="1" applyAlignment="1">
      <alignment horizontal="center" vertical="top" wrapText="1"/>
    </xf>
    <xf numFmtId="0" fontId="233" fillId="0" borderId="1" xfId="0" applyFont="1" applyBorder="1" applyAlignment="1">
      <alignment horizontal="center" vertical="top" wrapText="1"/>
    </xf>
    <xf numFmtId="0" fontId="85" fillId="22" borderId="58" xfId="0" applyFont="1" applyFill="1" applyBorder="1" applyAlignment="1">
      <alignment horizontal="center" vertical="center"/>
    </xf>
    <xf numFmtId="1" fontId="17" fillId="22" borderId="3" xfId="0" applyNumberFormat="1" applyFont="1" applyFill="1" applyBorder="1" applyAlignment="1">
      <alignment horizontal="center" vertical="center"/>
    </xf>
    <xf numFmtId="2" fontId="4" fillId="22" borderId="0" xfId="0" applyNumberFormat="1" applyFont="1" applyFill="1" applyBorder="1" applyAlignment="1">
      <alignment horizontal="right" vertical="center"/>
    </xf>
    <xf numFmtId="2" fontId="4" fillId="22" borderId="3" xfId="0" applyNumberFormat="1" applyFont="1" applyFill="1" applyBorder="1" applyAlignment="1">
      <alignment horizontal="right" vertical="center"/>
    </xf>
    <xf numFmtId="2" fontId="4" fillId="22" borderId="0" xfId="0" applyNumberFormat="1" applyFont="1" applyFill="1" applyBorder="1" applyAlignment="1">
      <alignment horizontal="left" vertical="center"/>
    </xf>
    <xf numFmtId="2" fontId="4" fillId="22" borderId="3" xfId="0" applyNumberFormat="1" applyFont="1" applyFill="1" applyBorder="1" applyAlignment="1">
      <alignment horizontal="left" vertical="center"/>
    </xf>
    <xf numFmtId="0" fontId="234" fillId="47" borderId="17" xfId="0" applyFont="1" applyFill="1" applyBorder="1" applyAlignment="1">
      <alignment horizontal="center" vertical="center" wrapText="1"/>
    </xf>
    <xf numFmtId="0" fontId="234" fillId="47" borderId="0" xfId="0" applyFont="1" applyFill="1" applyBorder="1" applyAlignment="1">
      <alignment horizontal="center" vertical="center" wrapText="1"/>
    </xf>
    <xf numFmtId="0" fontId="234" fillId="47" borderId="1" xfId="0" applyFont="1" applyFill="1" applyBorder="1" applyAlignment="1">
      <alignment horizontal="center" vertical="center" wrapText="1"/>
    </xf>
    <xf numFmtId="0" fontId="234" fillId="47" borderId="79" xfId="0" applyFont="1" applyFill="1" applyBorder="1" applyAlignment="1">
      <alignment horizontal="center" vertical="center" wrapText="1"/>
    </xf>
    <xf numFmtId="0" fontId="234" fillId="47" borderId="20" xfId="0" applyFont="1" applyFill="1" applyBorder="1" applyAlignment="1">
      <alignment horizontal="center" vertical="center" wrapText="1"/>
    </xf>
    <xf numFmtId="0" fontId="234" fillId="47" borderId="76" xfId="0" applyFont="1" applyFill="1" applyBorder="1" applyAlignment="1">
      <alignment horizontal="center" vertical="center" wrapText="1"/>
    </xf>
    <xf numFmtId="0" fontId="81" fillId="2" borderId="17" xfId="0" applyFont="1" applyFill="1" applyBorder="1" applyAlignment="1">
      <alignment horizontal="center" vertical="center" wrapText="1"/>
    </xf>
    <xf numFmtId="0" fontId="5" fillId="2" borderId="35"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0" fillId="0" borderId="0" xfId="0" applyBorder="1" applyAlignment="1">
      <alignment horizontal="center" vertical="center" wrapText="1"/>
    </xf>
    <xf numFmtId="0" fontId="0" fillId="0" borderId="1" xfId="0" applyBorder="1" applyAlignment="1">
      <alignment horizontal="center" vertical="center" wrapText="1"/>
    </xf>
    <xf numFmtId="0" fontId="124" fillId="8" borderId="14" xfId="13" applyFont="1" applyFill="1" applyBorder="1" applyAlignment="1" applyProtection="1">
      <alignment horizontal="center" vertical="center" wrapText="1"/>
      <protection locked="0"/>
    </xf>
    <xf numFmtId="0" fontId="124" fillId="8" borderId="3" xfId="13" applyFont="1" applyFill="1" applyBorder="1" applyAlignment="1" applyProtection="1">
      <alignment horizontal="center" vertical="center" wrapText="1"/>
      <protection locked="0"/>
    </xf>
    <xf numFmtId="0" fontId="126" fillId="8" borderId="38" xfId="13" applyNumberFormat="1" applyFont="1" applyFill="1" applyBorder="1" applyAlignment="1" applyProtection="1">
      <alignment horizontal="center" vertical="center"/>
      <protection locked="0"/>
    </xf>
    <xf numFmtId="0" fontId="126" fillId="8" borderId="3" xfId="13" applyNumberFormat="1" applyFont="1" applyFill="1" applyBorder="1" applyAlignment="1" applyProtection="1">
      <alignment horizontal="center" vertical="center"/>
      <protection locked="0"/>
    </xf>
    <xf numFmtId="167" fontId="123" fillId="18" borderId="120" xfId="13" applyNumberFormat="1" applyFont="1" applyFill="1" applyBorder="1" applyAlignment="1" applyProtection="1">
      <alignment horizontal="center" vertical="center"/>
      <protection locked="0"/>
    </xf>
    <xf numFmtId="167" fontId="123" fillId="18" borderId="39" xfId="13" applyNumberFormat="1" applyFont="1" applyFill="1" applyBorder="1" applyAlignment="1" applyProtection="1">
      <alignment horizontal="center" vertical="center"/>
      <protection locked="0"/>
    </xf>
    <xf numFmtId="0" fontId="235" fillId="28" borderId="0" xfId="0" applyFont="1" applyFill="1" applyAlignment="1">
      <alignment horizontal="center" vertical="center"/>
    </xf>
    <xf numFmtId="0" fontId="4" fillId="10" borderId="21" xfId="0" applyFont="1" applyFill="1" applyBorder="1" applyAlignment="1">
      <alignment horizontal="center" vertical="center"/>
    </xf>
    <xf numFmtId="0" fontId="4" fillId="10" borderId="17" xfId="0" applyFont="1" applyFill="1" applyBorder="1" applyAlignment="1">
      <alignment horizontal="center" vertical="center"/>
    </xf>
    <xf numFmtId="14" fontId="0" fillId="0" borderId="22" xfId="0" applyNumberFormat="1" applyBorder="1" applyAlignment="1">
      <alignment horizontal="center" vertical="center"/>
    </xf>
    <xf numFmtId="14" fontId="0" fillId="0" borderId="0" xfId="0" applyNumberFormat="1" applyBorder="1" applyAlignment="1">
      <alignment horizontal="center" vertical="center"/>
    </xf>
    <xf numFmtId="0" fontId="11" fillId="39" borderId="22" xfId="0" applyFont="1" applyFill="1" applyBorder="1" applyAlignment="1">
      <alignment horizontal="center" vertical="center"/>
    </xf>
    <xf numFmtId="0" fontId="4" fillId="10" borderId="22" xfId="0" applyFont="1" applyFill="1" applyBorder="1" applyAlignment="1">
      <alignment horizontal="center" vertical="center"/>
    </xf>
    <xf numFmtId="0" fontId="4" fillId="10" borderId="0" xfId="0" applyFont="1" applyFill="1" applyBorder="1" applyAlignment="1">
      <alignment horizontal="center" vertical="center"/>
    </xf>
    <xf numFmtId="0" fontId="19" fillId="2" borderId="22" xfId="0" applyFont="1" applyFill="1" applyBorder="1" applyAlignment="1">
      <alignment horizontal="center" vertical="center"/>
    </xf>
    <xf numFmtId="0" fontId="19" fillId="2" borderId="0" xfId="0" applyFont="1" applyFill="1" applyBorder="1" applyAlignment="1">
      <alignment horizontal="center" vertical="center"/>
    </xf>
    <xf numFmtId="0" fontId="19" fillId="2" borderId="23" xfId="0" applyFont="1" applyFill="1" applyBorder="1" applyAlignment="1">
      <alignment horizontal="center" vertical="center"/>
    </xf>
    <xf numFmtId="0" fontId="19" fillId="2" borderId="1" xfId="0" applyFont="1" applyFill="1" applyBorder="1" applyAlignment="1">
      <alignment horizontal="center" vertical="center"/>
    </xf>
    <xf numFmtId="0" fontId="28" fillId="5" borderId="13" xfId="13" applyFont="1" applyFill="1" applyBorder="1" applyAlignment="1">
      <alignment horizontal="center" vertical="center"/>
    </xf>
    <xf numFmtId="0" fontId="28" fillId="5" borderId="0" xfId="13" applyFont="1" applyFill="1" applyBorder="1" applyAlignment="1">
      <alignment horizontal="center" vertical="center"/>
    </xf>
    <xf numFmtId="0" fontId="13" fillId="2" borderId="120" xfId="13" applyFont="1" applyFill="1" applyBorder="1" applyAlignment="1">
      <alignment horizontal="center" vertical="center"/>
    </xf>
    <xf numFmtId="0" fontId="13" fillId="2" borderId="3" xfId="13" applyFont="1" applyFill="1" applyBorder="1" applyAlignment="1">
      <alignment horizontal="center" vertical="center"/>
    </xf>
    <xf numFmtId="0" fontId="13" fillId="2" borderId="4" xfId="13" applyFont="1" applyFill="1" applyBorder="1" applyAlignment="1">
      <alignment horizontal="center" vertical="center"/>
    </xf>
    <xf numFmtId="0" fontId="29" fillId="0" borderId="75" xfId="13" applyFont="1" applyFill="1" applyBorder="1" applyAlignment="1" applyProtection="1">
      <alignment horizontal="center" vertical="center"/>
      <protection locked="0"/>
    </xf>
    <xf numFmtId="0" fontId="29" fillId="0" borderId="35" xfId="13" applyFont="1" applyFill="1" applyBorder="1" applyAlignment="1" applyProtection="1">
      <alignment horizontal="center" vertical="center"/>
      <protection locked="0"/>
    </xf>
    <xf numFmtId="0" fontId="29" fillId="0" borderId="74" xfId="13" applyFont="1" applyFill="1" applyBorder="1" applyAlignment="1" applyProtection="1">
      <alignment horizontal="center" vertical="center"/>
      <protection locked="0"/>
    </xf>
    <xf numFmtId="0" fontId="236" fillId="0" borderId="32" xfId="13" applyFont="1" applyFill="1" applyBorder="1" applyAlignment="1" applyProtection="1">
      <alignment horizontal="center" vertical="center" wrapText="1"/>
      <protection locked="0"/>
    </xf>
    <xf numFmtId="0" fontId="3" fillId="0" borderId="42" xfId="13" applyFont="1" applyFill="1" applyBorder="1" applyAlignment="1" applyProtection="1">
      <alignment horizontal="center" vertical="center" wrapText="1"/>
      <protection locked="0"/>
    </xf>
    <xf numFmtId="0" fontId="3" fillId="0" borderId="118" xfId="13" applyFont="1" applyFill="1" applyBorder="1" applyAlignment="1" applyProtection="1">
      <alignment horizontal="center" vertical="center" wrapText="1"/>
      <protection locked="0"/>
    </xf>
    <xf numFmtId="0" fontId="14" fillId="0" borderId="119" xfId="13" applyFont="1" applyFill="1" applyBorder="1" applyAlignment="1" applyProtection="1">
      <alignment horizontal="center" vertical="center"/>
      <protection locked="0"/>
    </xf>
    <xf numFmtId="0" fontId="14" fillId="0" borderId="42" xfId="13" applyFont="1" applyFill="1" applyBorder="1" applyAlignment="1" applyProtection="1">
      <alignment horizontal="center" vertical="center"/>
      <protection locked="0"/>
    </xf>
    <xf numFmtId="0" fontId="29" fillId="0" borderId="34" xfId="13" applyFont="1" applyFill="1" applyBorder="1" applyAlignment="1" applyProtection="1">
      <alignment horizontal="center" vertical="center"/>
      <protection locked="0"/>
    </xf>
    <xf numFmtId="0" fontId="29" fillId="0" borderId="32" xfId="13" applyFont="1" applyFill="1" applyBorder="1" applyAlignment="1" applyProtection="1">
      <alignment horizontal="center" vertical="center"/>
      <protection locked="0"/>
    </xf>
    <xf numFmtId="0" fontId="4" fillId="0" borderId="32" xfId="13" applyFont="1" applyFill="1" applyBorder="1" applyAlignment="1" applyProtection="1">
      <alignment horizontal="center" vertical="center" wrapText="1"/>
      <protection locked="0"/>
    </xf>
    <xf numFmtId="0" fontId="14" fillId="18" borderId="40" xfId="13" applyFont="1" applyFill="1" applyBorder="1" applyAlignment="1" applyProtection="1">
      <alignment horizontal="center" vertical="center"/>
      <protection locked="0"/>
    </xf>
    <xf numFmtId="0" fontId="14" fillId="18" borderId="35" xfId="13" applyFont="1" applyFill="1" applyBorder="1" applyAlignment="1" applyProtection="1">
      <alignment horizontal="center" vertical="center"/>
      <protection locked="0"/>
    </xf>
    <xf numFmtId="0" fontId="124" fillId="8" borderId="3" xfId="13" applyFont="1" applyFill="1" applyBorder="1" applyAlignment="1" applyProtection="1">
      <alignment horizontal="left" vertical="center"/>
      <protection locked="0"/>
    </xf>
    <xf numFmtId="0" fontId="123" fillId="18" borderId="3" xfId="13" applyNumberFormat="1" applyFont="1" applyFill="1" applyBorder="1" applyAlignment="1" applyProtection="1">
      <alignment horizontal="left" vertical="center"/>
      <protection locked="0"/>
    </xf>
    <xf numFmtId="0" fontId="124" fillId="24" borderId="121" xfId="13" applyFont="1" applyFill="1" applyBorder="1" applyAlignment="1" applyProtection="1">
      <alignment horizontal="right" vertical="center" wrapText="1"/>
      <protection locked="0"/>
    </xf>
    <xf numFmtId="0" fontId="124" fillId="24" borderId="122" xfId="13" applyFont="1" applyFill="1" applyBorder="1" applyAlignment="1" applyProtection="1">
      <alignment horizontal="right" vertical="center" wrapText="1"/>
      <protection locked="0"/>
    </xf>
    <xf numFmtId="0" fontId="123" fillId="18" borderId="8" xfId="13" applyNumberFormat="1" applyFont="1" applyFill="1" applyBorder="1" applyAlignment="1" applyProtection="1">
      <alignment horizontal="left" vertical="center"/>
      <protection locked="0"/>
    </xf>
    <xf numFmtId="0" fontId="124" fillId="24" borderId="123" xfId="13" applyFont="1" applyFill="1" applyBorder="1" applyAlignment="1" applyProtection="1">
      <alignment horizontal="right" vertical="center" wrapText="1"/>
      <protection locked="0"/>
    </xf>
    <xf numFmtId="0" fontId="124" fillId="24" borderId="124" xfId="13" applyFont="1" applyFill="1" applyBorder="1" applyAlignment="1" applyProtection="1">
      <alignment horizontal="right" vertical="center" wrapText="1"/>
      <protection locked="0"/>
    </xf>
    <xf numFmtId="0" fontId="123" fillId="18" borderId="25" xfId="13" applyNumberFormat="1" applyFont="1" applyFill="1" applyBorder="1" applyAlignment="1" applyProtection="1">
      <alignment horizontal="left" vertical="center"/>
      <protection locked="0"/>
    </xf>
    <xf numFmtId="0" fontId="24" fillId="3" borderId="21" xfId="13" applyFont="1" applyFill="1" applyBorder="1" applyAlignment="1">
      <alignment horizontal="center" vertical="center"/>
    </xf>
    <xf numFmtId="0" fontId="24" fillId="3" borderId="22" xfId="13" applyFont="1" applyFill="1" applyBorder="1" applyAlignment="1">
      <alignment horizontal="center" vertical="center"/>
    </xf>
    <xf numFmtId="0" fontId="28" fillId="5" borderId="125" xfId="13" applyFont="1" applyFill="1" applyBorder="1" applyAlignment="1">
      <alignment horizontal="center" vertical="center"/>
    </xf>
    <xf numFmtId="0" fontId="13" fillId="2" borderId="126" xfId="13" applyFont="1" applyFill="1" applyBorder="1" applyAlignment="1">
      <alignment horizontal="center" vertical="center"/>
    </xf>
    <xf numFmtId="0" fontId="13" fillId="2" borderId="0" xfId="13" applyFont="1" applyFill="1" applyBorder="1" applyAlignment="1">
      <alignment horizontal="center" vertical="center"/>
    </xf>
    <xf numFmtId="0" fontId="13" fillId="2" borderId="2" xfId="13" applyFont="1" applyFill="1" applyBorder="1" applyAlignment="1">
      <alignment horizontal="center" vertical="center"/>
    </xf>
    <xf numFmtId="0" fontId="124" fillId="24" borderId="151" xfId="13" applyFont="1" applyFill="1" applyBorder="1" applyAlignment="1" applyProtection="1">
      <alignment horizontal="right" vertical="center" wrapText="1"/>
      <protection locked="0"/>
    </xf>
    <xf numFmtId="0" fontId="13" fillId="18" borderId="127" xfId="17" applyNumberFormat="1" applyFont="1" applyFill="1" applyBorder="1" applyAlignment="1">
      <alignment horizontal="center" vertical="center"/>
    </xf>
    <xf numFmtId="0" fontId="13" fillId="18" borderId="128" xfId="17" applyNumberFormat="1" applyFont="1" applyFill="1" applyBorder="1" applyAlignment="1">
      <alignment horizontal="center" vertical="center"/>
    </xf>
    <xf numFmtId="0" fontId="123" fillId="18" borderId="122" xfId="13" applyNumberFormat="1" applyFont="1" applyFill="1" applyBorder="1" applyAlignment="1" applyProtection="1">
      <alignment horizontal="left" vertical="center"/>
      <protection locked="0"/>
    </xf>
    <xf numFmtId="0" fontId="28" fillId="5" borderId="5" xfId="13" applyFont="1" applyFill="1" applyBorder="1" applyAlignment="1">
      <alignment horizontal="center" vertical="center"/>
    </xf>
    <xf numFmtId="0" fontId="28" fillId="5" borderId="6" xfId="0" applyFont="1" applyFill="1" applyBorder="1" applyAlignment="1">
      <alignment horizontal="center" vertical="center"/>
    </xf>
    <xf numFmtId="0" fontId="13" fillId="2" borderId="5" xfId="13" applyFont="1" applyFill="1" applyBorder="1" applyAlignment="1">
      <alignment horizontal="center" vertical="center"/>
    </xf>
    <xf numFmtId="0" fontId="13" fillId="2" borderId="6" xfId="0" applyFont="1" applyFill="1" applyBorder="1" applyAlignment="1">
      <alignment horizontal="center" vertical="center"/>
    </xf>
    <xf numFmtId="0" fontId="13" fillId="2" borderId="7" xfId="0" applyFont="1" applyFill="1" applyBorder="1" applyAlignment="1">
      <alignment horizontal="center" vertical="center"/>
    </xf>
    <xf numFmtId="0" fontId="29" fillId="0" borderId="129" xfId="13" applyFont="1" applyFill="1" applyBorder="1" applyAlignment="1" applyProtection="1">
      <alignment horizontal="center" vertical="center"/>
      <protection locked="0"/>
    </xf>
    <xf numFmtId="0" fontId="29" fillId="0" borderId="130" xfId="13" applyFont="1" applyFill="1" applyBorder="1" applyAlignment="1" applyProtection="1">
      <alignment horizontal="center" vertical="center"/>
      <protection locked="0"/>
    </xf>
    <xf numFmtId="0" fontId="29" fillId="0" borderId="126" xfId="13" applyFont="1" applyFill="1" applyBorder="1" applyAlignment="1" applyProtection="1">
      <alignment horizontal="center" vertical="center"/>
      <protection locked="0"/>
    </xf>
    <xf numFmtId="0" fontId="29" fillId="0" borderId="0" xfId="13" applyFont="1" applyFill="1" applyBorder="1" applyAlignment="1" applyProtection="1">
      <alignment horizontal="center" vertical="center"/>
      <protection locked="0"/>
    </xf>
    <xf numFmtId="0" fontId="29" fillId="0" borderId="131" xfId="13" applyFont="1" applyFill="1" applyBorder="1" applyAlignment="1" applyProtection="1">
      <alignment horizontal="center" vertical="center"/>
      <protection locked="0"/>
    </xf>
    <xf numFmtId="0" fontId="29" fillId="0" borderId="132" xfId="13" applyFont="1" applyFill="1" applyBorder="1" applyAlignment="1" applyProtection="1">
      <alignment horizontal="center" vertical="center"/>
      <protection locked="0"/>
    </xf>
    <xf numFmtId="0" fontId="3" fillId="0" borderId="130" xfId="13" applyFont="1" applyFill="1" applyBorder="1" applyAlignment="1" applyProtection="1">
      <alignment horizontal="center" vertical="center" wrapText="1"/>
      <protection locked="0"/>
    </xf>
    <xf numFmtId="0" fontId="3" fillId="0" borderId="0" xfId="13" applyFont="1" applyFill="1" applyBorder="1" applyAlignment="1" applyProtection="1">
      <alignment horizontal="center" vertical="center" wrapText="1"/>
      <protection locked="0"/>
    </xf>
    <xf numFmtId="0" fontId="3" fillId="0" borderId="132" xfId="13" applyFont="1" applyFill="1" applyBorder="1" applyAlignment="1" applyProtection="1">
      <alignment horizontal="center" vertical="center" wrapText="1"/>
      <protection locked="0"/>
    </xf>
    <xf numFmtId="0" fontId="4" fillId="0" borderId="133" xfId="13" applyFont="1" applyFill="1" applyBorder="1" applyAlignment="1" applyProtection="1">
      <alignment horizontal="center" vertical="center" wrapText="1"/>
      <protection locked="0"/>
    </xf>
    <xf numFmtId="0" fontId="4" fillId="0" borderId="134" xfId="13" applyFont="1" applyFill="1" applyBorder="1" applyAlignment="1" applyProtection="1">
      <alignment horizontal="center" vertical="center" wrapText="1"/>
      <protection locked="0"/>
    </xf>
    <xf numFmtId="0" fontId="4" fillId="0" borderId="135" xfId="13" applyFont="1" applyFill="1" applyBorder="1" applyAlignment="1" applyProtection="1">
      <alignment horizontal="center" vertical="center" wrapText="1"/>
      <protection locked="0"/>
    </xf>
    <xf numFmtId="0" fontId="237" fillId="18" borderId="136" xfId="13" applyFont="1" applyFill="1" applyBorder="1" applyAlignment="1" applyProtection="1">
      <alignment horizontal="center" vertical="center" wrapText="1"/>
      <protection locked="0"/>
    </xf>
    <xf numFmtId="0" fontId="237" fillId="18" borderId="137" xfId="13" applyFont="1" applyFill="1" applyBorder="1" applyAlignment="1" applyProtection="1">
      <alignment horizontal="center" vertical="center" wrapText="1"/>
      <protection locked="0"/>
    </xf>
    <xf numFmtId="0" fontId="237" fillId="18" borderId="138" xfId="13" applyFont="1" applyFill="1" applyBorder="1" applyAlignment="1" applyProtection="1">
      <alignment horizontal="center" vertical="center" wrapText="1"/>
      <protection locked="0"/>
    </xf>
    <xf numFmtId="0" fontId="14" fillId="0" borderId="139" xfId="13" applyFont="1" applyFill="1" applyBorder="1" applyAlignment="1" applyProtection="1">
      <alignment horizontal="center" vertical="center"/>
      <protection locked="0"/>
    </xf>
    <xf numFmtId="0" fontId="14" fillId="0" borderId="140" xfId="13" applyFont="1" applyFill="1" applyBorder="1" applyAlignment="1" applyProtection="1">
      <alignment horizontal="center" vertical="center"/>
      <protection locked="0"/>
    </xf>
    <xf numFmtId="0" fontId="14" fillId="0" borderId="141" xfId="13" applyFont="1" applyFill="1" applyBorder="1" applyAlignment="1" applyProtection="1">
      <alignment horizontal="center" vertical="center"/>
      <protection locked="0"/>
    </xf>
    <xf numFmtId="0" fontId="14" fillId="0" borderId="125" xfId="13" applyFont="1" applyFill="1" applyBorder="1" applyAlignment="1" applyProtection="1">
      <alignment horizontal="center" vertical="center"/>
      <protection locked="0"/>
    </xf>
    <xf numFmtId="0" fontId="30" fillId="0" borderId="139" xfId="13" applyFont="1" applyFill="1" applyBorder="1" applyAlignment="1" applyProtection="1">
      <alignment horizontal="center" vertical="center"/>
      <protection locked="0"/>
    </xf>
    <xf numFmtId="0" fontId="30" fillId="0" borderId="130" xfId="13" applyFont="1" applyFill="1" applyBorder="1" applyAlignment="1" applyProtection="1">
      <alignment horizontal="center" vertical="center"/>
      <protection locked="0"/>
    </xf>
    <xf numFmtId="0" fontId="30" fillId="0" borderId="140" xfId="13" applyFont="1" applyFill="1" applyBorder="1" applyAlignment="1" applyProtection="1">
      <alignment horizontal="center" vertical="center"/>
      <protection locked="0"/>
    </xf>
    <xf numFmtId="0" fontId="30" fillId="0" borderId="141" xfId="13" applyFont="1" applyFill="1" applyBorder="1" applyAlignment="1" applyProtection="1">
      <alignment horizontal="center" vertical="center"/>
      <protection locked="0"/>
    </xf>
    <xf numFmtId="0" fontId="30" fillId="0" borderId="0" xfId="13" applyFont="1" applyFill="1" applyBorder="1" applyAlignment="1" applyProtection="1">
      <alignment horizontal="center" vertical="center"/>
      <protection locked="0"/>
    </xf>
    <xf numFmtId="0" fontId="30" fillId="0" borderId="125" xfId="13" applyFont="1" applyFill="1" applyBorder="1" applyAlignment="1" applyProtection="1">
      <alignment horizontal="center" vertical="center"/>
      <protection locked="0"/>
    </xf>
    <xf numFmtId="0" fontId="30" fillId="0" borderId="127" xfId="13" applyFont="1" applyFill="1" applyBorder="1" applyAlignment="1" applyProtection="1">
      <alignment horizontal="center" vertical="center"/>
      <protection locked="0"/>
    </xf>
    <xf numFmtId="0" fontId="30" fillId="0" borderId="132" xfId="13" applyFont="1" applyFill="1" applyBorder="1" applyAlignment="1" applyProtection="1">
      <alignment horizontal="center" vertical="center"/>
      <protection locked="0"/>
    </xf>
    <xf numFmtId="0" fontId="30" fillId="0" borderId="128" xfId="13" applyFont="1" applyFill="1" applyBorder="1" applyAlignment="1" applyProtection="1">
      <alignment horizontal="center" vertical="center"/>
      <protection locked="0"/>
    </xf>
    <xf numFmtId="2" fontId="4" fillId="18" borderId="141" xfId="17" applyNumberFormat="1" applyFont="1" applyFill="1" applyBorder="1" applyAlignment="1">
      <alignment horizontal="center" vertical="center"/>
    </xf>
    <xf numFmtId="2" fontId="4" fillId="18" borderId="125" xfId="17" applyNumberFormat="1" applyFont="1" applyFill="1" applyBorder="1" applyAlignment="1">
      <alignment horizontal="center" vertical="center"/>
    </xf>
    <xf numFmtId="0" fontId="237" fillId="0" borderId="142" xfId="13" applyFont="1" applyFill="1" applyBorder="1" applyAlignment="1" applyProtection="1">
      <alignment horizontal="center" vertical="center" wrapText="1"/>
      <protection locked="0"/>
    </xf>
    <xf numFmtId="0" fontId="238" fillId="0" borderId="152" xfId="8" applyFont="1" applyBorder="1" applyAlignment="1">
      <alignment horizontal="center" vertical="center"/>
    </xf>
    <xf numFmtId="0" fontId="249" fillId="0" borderId="0" xfId="0" applyFont="1" applyAlignment="1">
      <alignment horizontal="center" vertical="center"/>
    </xf>
    <xf numFmtId="2" fontId="14" fillId="52" borderId="0" xfId="21" applyNumberFormat="1" applyFont="1" applyFill="1" applyAlignment="1" applyProtection="1">
      <alignment horizontal="center" vertical="center"/>
      <protection locked="0"/>
    </xf>
    <xf numFmtId="2" fontId="14" fillId="53" borderId="0" xfId="0" applyNumberFormat="1" applyFont="1" applyFill="1" applyAlignment="1" applyProtection="1">
      <alignment horizontal="center" vertical="center"/>
      <protection locked="0"/>
    </xf>
    <xf numFmtId="2" fontId="62" fillId="60" borderId="0" xfId="21" applyNumberFormat="1" applyFont="1" applyFill="1" applyAlignment="1" applyProtection="1">
      <alignment horizontal="center" vertical="center"/>
      <protection locked="0"/>
    </xf>
    <xf numFmtId="2" fontId="62" fillId="65" borderId="0" xfId="0" applyNumberFormat="1" applyFont="1" applyFill="1" applyAlignment="1" applyProtection="1">
      <alignment horizontal="center" vertical="center"/>
      <protection locked="0"/>
    </xf>
    <xf numFmtId="2" fontId="14" fillId="72" borderId="0" xfId="0" applyNumberFormat="1" applyFont="1" applyFill="1" applyAlignment="1" applyProtection="1">
      <alignment horizontal="center" vertical="center"/>
      <protection locked="0"/>
    </xf>
    <xf numFmtId="0" fontId="75" fillId="60" borderId="0" xfId="21" applyFont="1" applyFill="1" applyAlignment="1">
      <alignment horizontal="center"/>
    </xf>
    <xf numFmtId="2" fontId="14" fillId="81" borderId="0" xfId="0" applyNumberFormat="1" applyFont="1" applyFill="1" applyAlignment="1" applyProtection="1">
      <alignment horizontal="center" vertical="center"/>
      <protection locked="0"/>
    </xf>
    <xf numFmtId="2" fontId="62" fillId="55" borderId="0" xfId="0" applyNumberFormat="1" applyFont="1" applyFill="1" applyAlignment="1" applyProtection="1">
      <alignment horizontal="center" vertical="center"/>
      <protection locked="0"/>
    </xf>
    <xf numFmtId="2" fontId="14" fillId="13" borderId="0" xfId="21" applyNumberFormat="1" applyFont="1" applyFill="1" applyAlignment="1" applyProtection="1">
      <alignment horizontal="center" vertical="center"/>
      <protection locked="0"/>
    </xf>
    <xf numFmtId="0" fontId="14" fillId="90" borderId="0" xfId="0" applyFont="1" applyFill="1" applyAlignment="1">
      <alignment horizontal="center" vertical="center"/>
    </xf>
    <xf numFmtId="2" fontId="14" fillId="100" borderId="0" xfId="0" applyNumberFormat="1" applyFont="1" applyFill="1" applyAlignment="1" applyProtection="1">
      <alignment horizontal="center" vertical="center"/>
      <protection locked="0"/>
    </xf>
    <xf numFmtId="0" fontId="251" fillId="0" borderId="0" xfId="23" applyFont="1" applyAlignment="1" applyProtection="1">
      <alignment horizontal="center" vertical="center" wrapText="1"/>
    </xf>
    <xf numFmtId="49" fontId="14" fillId="12" borderId="0" xfId="21" applyNumberFormat="1" applyFont="1" applyFill="1" applyAlignment="1" applyProtection="1">
      <alignment horizontal="center" vertical="center"/>
      <protection locked="0"/>
    </xf>
    <xf numFmtId="2" fontId="14" fillId="101" borderId="0" xfId="0" applyNumberFormat="1" applyFont="1" applyFill="1" applyAlignment="1" applyProtection="1">
      <alignment horizontal="center" vertical="center"/>
      <protection locked="0"/>
    </xf>
    <xf numFmtId="2" fontId="14" fillId="40" borderId="0" xfId="0" applyNumberFormat="1" applyFont="1" applyFill="1" applyAlignment="1" applyProtection="1">
      <alignment horizontal="center" vertical="center"/>
      <protection locked="0"/>
    </xf>
    <xf numFmtId="0" fontId="3" fillId="12" borderId="0" xfId="21" applyFill="1" applyAlignment="1">
      <alignment horizontal="center"/>
    </xf>
    <xf numFmtId="2" fontId="62" fillId="102" borderId="0" xfId="0" applyNumberFormat="1" applyFont="1" applyFill="1" applyAlignment="1" applyProtection="1">
      <alignment horizontal="center" vertical="center"/>
      <protection locked="0"/>
    </xf>
    <xf numFmtId="2" fontId="62" fillId="103" borderId="0" xfId="0" applyNumberFormat="1" applyFont="1" applyFill="1" applyAlignment="1" applyProtection="1">
      <alignment horizontal="center" vertical="center"/>
      <protection locked="0"/>
    </xf>
    <xf numFmtId="0" fontId="75" fillId="55" borderId="0" xfId="21" applyFont="1" applyFill="1" applyAlignment="1">
      <alignment horizontal="center"/>
    </xf>
    <xf numFmtId="2" fontId="14" fillId="104" borderId="0" xfId="0" applyNumberFormat="1" applyFont="1" applyFill="1" applyAlignment="1" applyProtection="1">
      <alignment horizontal="center" vertical="center"/>
      <protection locked="0"/>
    </xf>
    <xf numFmtId="2" fontId="62" fillId="105" borderId="0" xfId="0" applyNumberFormat="1" applyFont="1" applyFill="1" applyAlignment="1" applyProtection="1">
      <alignment horizontal="center" vertical="center"/>
      <protection locked="0"/>
    </xf>
    <xf numFmtId="0" fontId="75" fillId="14" borderId="0" xfId="21" applyFont="1" applyFill="1" applyAlignment="1">
      <alignment horizontal="center"/>
    </xf>
    <xf numFmtId="2" fontId="62" fillId="106" borderId="0" xfId="0" applyNumberFormat="1" applyFont="1" applyFill="1" applyAlignment="1" applyProtection="1">
      <alignment horizontal="center" vertical="center"/>
      <protection locked="0"/>
    </xf>
    <xf numFmtId="0" fontId="14" fillId="107" borderId="0" xfId="0" applyFont="1" applyFill="1" applyAlignment="1">
      <alignment horizontal="center" vertical="center"/>
    </xf>
    <xf numFmtId="2" fontId="62" fillId="108" borderId="0" xfId="0" applyNumberFormat="1" applyFont="1" applyFill="1" applyAlignment="1" applyProtection="1">
      <alignment horizontal="center" vertical="center"/>
      <protection locked="0"/>
    </xf>
    <xf numFmtId="0" fontId="3" fillId="0" borderId="158" xfId="21" applyBorder="1" applyAlignment="1">
      <alignment horizontal="center" vertical="center" wrapText="1"/>
    </xf>
    <xf numFmtId="0" fontId="3" fillId="0" borderId="0" xfId="21" applyAlignment="1">
      <alignment horizontal="center" vertical="center" wrapText="1"/>
    </xf>
    <xf numFmtId="0" fontId="3" fillId="0" borderId="159" xfId="21" applyBorder="1" applyAlignment="1">
      <alignment horizontal="center" vertical="center" wrapText="1"/>
    </xf>
    <xf numFmtId="0" fontId="7" fillId="2" borderId="158" xfId="23" applyFill="1" applyBorder="1" applyAlignment="1" applyProtection="1">
      <alignment horizontal="center" vertical="center" wrapText="1"/>
    </xf>
    <xf numFmtId="0" fontId="7" fillId="2" borderId="0" xfId="23" applyFill="1" applyBorder="1" applyAlignment="1" applyProtection="1">
      <alignment horizontal="center" vertical="center" wrapText="1"/>
    </xf>
    <xf numFmtId="0" fontId="7" fillId="2" borderId="159" xfId="23" applyFill="1" applyBorder="1" applyAlignment="1" applyProtection="1">
      <alignment horizontal="center" vertical="center" wrapText="1"/>
    </xf>
    <xf numFmtId="0" fontId="226" fillId="31" borderId="0" xfId="0" applyFont="1" applyFill="1" applyAlignment="1">
      <alignment horizontal="right" vertical="center"/>
    </xf>
    <xf numFmtId="0" fontId="226" fillId="31" borderId="0" xfId="0" applyFont="1" applyFill="1" applyAlignment="1">
      <alignment horizontal="left" vertical="center"/>
    </xf>
    <xf numFmtId="0" fontId="152" fillId="31" borderId="0" xfId="10" applyFont="1" applyFill="1"/>
    <xf numFmtId="0" fontId="425" fillId="31" borderId="0" xfId="42" applyFont="1" applyFill="1" applyBorder="1" applyAlignment="1">
      <alignment horizontal="left" vertical="center"/>
    </xf>
    <xf numFmtId="49" fontId="471" fillId="77" borderId="172" xfId="8" applyNumberFormat="1" applyFont="1" applyFill="1" applyBorder="1" applyAlignment="1">
      <alignment horizontal="center" vertical="center"/>
    </xf>
    <xf numFmtId="49" fontId="471" fillId="77" borderId="0" xfId="8" applyNumberFormat="1" applyFont="1" applyFill="1" applyAlignment="1">
      <alignment horizontal="center" vertical="center"/>
    </xf>
    <xf numFmtId="49" fontId="432" fillId="2" borderId="113" xfId="0" applyNumberFormat="1" applyFont="1" applyFill="1" applyBorder="1" applyAlignment="1">
      <alignment horizontal="center" vertical="center"/>
    </xf>
    <xf numFmtId="49" fontId="432" fillId="2" borderId="114" xfId="0" applyNumberFormat="1" applyFont="1" applyFill="1" applyBorder="1" applyAlignment="1">
      <alignment horizontal="center" vertical="center"/>
    </xf>
    <xf numFmtId="49" fontId="432" fillId="18" borderId="17" xfId="0" applyNumberFormat="1" applyFont="1" applyFill="1" applyBorder="1" applyAlignment="1">
      <alignment horizontal="center" vertical="center"/>
    </xf>
    <xf numFmtId="49" fontId="432" fillId="18" borderId="0" xfId="0" applyNumberFormat="1" applyFont="1" applyFill="1" applyAlignment="1">
      <alignment horizontal="center" vertical="center"/>
    </xf>
    <xf numFmtId="49" fontId="52" fillId="2" borderId="236" xfId="33" applyNumberFormat="1" applyFont="1" applyFill="1" applyBorder="1" applyAlignment="1">
      <alignment horizontal="center" vertical="center"/>
    </xf>
    <xf numFmtId="49" fontId="52" fillId="2" borderId="237" xfId="33" applyNumberFormat="1" applyFont="1" applyFill="1" applyBorder="1" applyAlignment="1">
      <alignment horizontal="center" vertical="center"/>
    </xf>
    <xf numFmtId="49" fontId="52" fillId="2" borderId="238" xfId="33" applyNumberFormat="1" applyFont="1" applyFill="1" applyBorder="1" applyAlignment="1">
      <alignment horizontal="center" vertical="center"/>
    </xf>
    <xf numFmtId="49" fontId="472" fillId="0" borderId="115" xfId="0" applyNumberFormat="1" applyFont="1" applyBorder="1" applyAlignment="1">
      <alignment horizontal="center" vertical="center" wrapText="1"/>
    </xf>
    <xf numFmtId="49" fontId="472" fillId="0" borderId="108" xfId="0" applyNumberFormat="1" applyFont="1" applyBorder="1" applyAlignment="1">
      <alignment horizontal="center" vertical="center" wrapText="1"/>
    </xf>
    <xf numFmtId="49" fontId="472" fillId="18" borderId="17" xfId="0" applyNumberFormat="1" applyFont="1" applyFill="1" applyBorder="1" applyAlignment="1">
      <alignment horizontal="center" vertical="center" wrapText="1"/>
    </xf>
    <xf numFmtId="49" fontId="472" fillId="18" borderId="0" xfId="0" applyNumberFormat="1" applyFont="1" applyFill="1" applyAlignment="1">
      <alignment horizontal="center" vertical="center" wrapText="1"/>
    </xf>
    <xf numFmtId="49" fontId="52" fillId="2" borderId="239" xfId="33" applyNumberFormat="1" applyFont="1" applyFill="1" applyBorder="1" applyAlignment="1">
      <alignment horizontal="center" vertical="center"/>
    </xf>
    <xf numFmtId="49" fontId="52" fillId="2" borderId="240" xfId="33" applyNumberFormat="1" applyFont="1" applyFill="1" applyBorder="1" applyAlignment="1">
      <alignment horizontal="center" vertical="center"/>
    </xf>
    <xf numFmtId="49" fontId="52" fillId="2" borderId="241" xfId="33" applyNumberFormat="1" applyFont="1" applyFill="1" applyBorder="1" applyAlignment="1">
      <alignment horizontal="center" vertical="center"/>
    </xf>
    <xf numFmtId="49" fontId="472" fillId="0" borderId="17" xfId="0" applyNumberFormat="1" applyFont="1" applyBorder="1" applyAlignment="1">
      <alignment horizontal="center" vertical="center" wrapText="1"/>
    </xf>
    <xf numFmtId="49" fontId="472" fillId="0" borderId="0" xfId="0" applyNumberFormat="1" applyFont="1" applyAlignment="1">
      <alignment horizontal="center" vertical="center" wrapText="1"/>
    </xf>
    <xf numFmtId="49" fontId="155" fillId="18" borderId="17" xfId="0" applyNumberFormat="1" applyFont="1" applyFill="1" applyBorder="1" applyAlignment="1">
      <alignment horizontal="center" vertical="center"/>
    </xf>
    <xf numFmtId="49" fontId="155" fillId="18" borderId="0" xfId="0" applyNumberFormat="1" applyFont="1" applyFill="1" applyAlignment="1">
      <alignment horizontal="center" vertical="center"/>
    </xf>
    <xf numFmtId="49" fontId="473" fillId="2" borderId="17" xfId="33" applyNumberFormat="1" applyFont="1" applyFill="1" applyBorder="1" applyAlignment="1">
      <alignment horizontal="center" vertical="center"/>
    </xf>
    <xf numFmtId="49" fontId="473" fillId="2" borderId="242" xfId="33" applyNumberFormat="1" applyFont="1" applyFill="1" applyBorder="1" applyAlignment="1">
      <alignment horizontal="center" vertical="center"/>
    </xf>
    <xf numFmtId="49" fontId="473" fillId="2" borderId="162" xfId="33" applyNumberFormat="1" applyFont="1" applyFill="1" applyBorder="1" applyAlignment="1">
      <alignment horizontal="center" vertical="center"/>
    </xf>
    <xf numFmtId="49" fontId="52" fillId="2" borderId="243" xfId="0" applyNumberFormat="1" applyFont="1" applyFill="1" applyBorder="1" applyAlignment="1">
      <alignment horizontal="center" vertical="center"/>
    </xf>
    <xf numFmtId="49" fontId="432" fillId="2" borderId="244" xfId="0" applyNumberFormat="1" applyFont="1" applyFill="1" applyBorder="1" applyAlignment="1">
      <alignment horizontal="center" vertical="center"/>
    </xf>
    <xf numFmtId="49" fontId="432" fillId="2" borderId="243" xfId="0" applyNumberFormat="1" applyFont="1" applyFill="1" applyBorder="1" applyAlignment="1">
      <alignment horizontal="center" vertical="center"/>
    </xf>
    <xf numFmtId="49" fontId="473" fillId="18" borderId="245" xfId="33" quotePrefix="1" applyNumberFormat="1" applyFont="1" applyFill="1" applyBorder="1" applyAlignment="1">
      <alignment horizontal="center" vertical="center"/>
    </xf>
    <xf numFmtId="49" fontId="473" fillId="18" borderId="246" xfId="33" applyNumberFormat="1" applyFont="1" applyFill="1" applyBorder="1" applyAlignment="1">
      <alignment horizontal="center" vertical="center"/>
    </xf>
    <xf numFmtId="49" fontId="473" fillId="18" borderId="247" xfId="33" applyNumberFormat="1" applyFont="1" applyFill="1" applyBorder="1" applyAlignment="1">
      <alignment horizontal="center" vertical="center"/>
    </xf>
    <xf numFmtId="49" fontId="52" fillId="2" borderId="17" xfId="0" applyNumberFormat="1" applyFont="1" applyFill="1" applyBorder="1" applyAlignment="1">
      <alignment horizontal="center" vertical="center"/>
    </xf>
    <xf numFmtId="49" fontId="432" fillId="2" borderId="0" xfId="0" applyNumberFormat="1" applyFont="1" applyFill="1" applyAlignment="1">
      <alignment horizontal="center" vertical="center"/>
    </xf>
    <xf numFmtId="49" fontId="432" fillId="2" borderId="17" xfId="0" applyNumberFormat="1" applyFont="1" applyFill="1" applyBorder="1" applyAlignment="1">
      <alignment horizontal="center" vertical="center"/>
    </xf>
    <xf numFmtId="49" fontId="473" fillId="18" borderId="248" xfId="33" quotePrefix="1" applyNumberFormat="1" applyFont="1" applyFill="1" applyBorder="1" applyAlignment="1">
      <alignment horizontal="center" vertical="center"/>
    </xf>
    <xf numFmtId="49" fontId="473" fillId="18" borderId="249" xfId="33" applyNumberFormat="1" applyFont="1" applyFill="1" applyBorder="1" applyAlignment="1">
      <alignment horizontal="center" vertical="center"/>
    </xf>
    <xf numFmtId="49" fontId="473" fillId="18" borderId="250" xfId="33" applyNumberFormat="1" applyFont="1" applyFill="1" applyBorder="1" applyAlignment="1">
      <alignment horizontal="center" vertical="center"/>
    </xf>
    <xf numFmtId="49" fontId="432" fillId="18" borderId="243" xfId="0" applyNumberFormat="1" applyFont="1" applyFill="1" applyBorder="1" applyAlignment="1">
      <alignment horizontal="center" vertical="center"/>
    </xf>
    <xf numFmtId="49" fontId="432" fillId="18" borderId="244" xfId="0" applyNumberFormat="1" applyFont="1" applyFill="1" applyBorder="1" applyAlignment="1">
      <alignment horizontal="center" vertical="center"/>
    </xf>
    <xf numFmtId="49" fontId="474" fillId="18" borderId="245" xfId="33" quotePrefix="1" applyNumberFormat="1" applyFont="1" applyFill="1" applyBorder="1" applyAlignment="1">
      <alignment horizontal="center" vertical="center"/>
    </xf>
    <xf numFmtId="49" fontId="473" fillId="18" borderId="246" xfId="33" quotePrefix="1" applyNumberFormat="1" applyFont="1" applyFill="1" applyBorder="1" applyAlignment="1">
      <alignment horizontal="center" vertical="center"/>
    </xf>
    <xf numFmtId="49" fontId="473" fillId="18" borderId="247" xfId="33" quotePrefix="1" applyNumberFormat="1" applyFont="1" applyFill="1" applyBorder="1" applyAlignment="1">
      <alignment horizontal="center" vertical="center"/>
    </xf>
    <xf numFmtId="49" fontId="52" fillId="2" borderId="251" xfId="0" applyNumberFormat="1" applyFont="1" applyFill="1" applyBorder="1" applyAlignment="1">
      <alignment horizontal="center" vertical="center"/>
    </xf>
    <xf numFmtId="49" fontId="432" fillId="2" borderId="252" xfId="0" applyNumberFormat="1" applyFont="1" applyFill="1" applyBorder="1" applyAlignment="1">
      <alignment horizontal="center" vertical="center"/>
    </xf>
    <xf numFmtId="49" fontId="432" fillId="18" borderId="251" xfId="0" applyNumberFormat="1" applyFont="1" applyFill="1" applyBorder="1" applyAlignment="1">
      <alignment horizontal="center" vertical="center"/>
    </xf>
    <xf numFmtId="49" fontId="432" fillId="18" borderId="252" xfId="0" applyNumberFormat="1" applyFont="1" applyFill="1" applyBorder="1" applyAlignment="1">
      <alignment horizontal="center" vertical="center"/>
    </xf>
    <xf numFmtId="49" fontId="474" fillId="18" borderId="248" xfId="33" quotePrefix="1" applyNumberFormat="1" applyFont="1" applyFill="1" applyBorder="1" applyAlignment="1">
      <alignment horizontal="center" vertical="center"/>
    </xf>
    <xf numFmtId="49" fontId="473" fillId="18" borderId="249" xfId="33" quotePrefix="1" applyNumberFormat="1" applyFont="1" applyFill="1" applyBorder="1" applyAlignment="1">
      <alignment horizontal="center" vertical="center"/>
    </xf>
    <xf numFmtId="49" fontId="473" fillId="18" borderId="250" xfId="33" quotePrefix="1" applyNumberFormat="1" applyFont="1" applyFill="1" applyBorder="1" applyAlignment="1">
      <alignment horizontal="center" vertical="center"/>
    </xf>
    <xf numFmtId="49" fontId="474" fillId="18" borderId="246" xfId="33" quotePrefix="1" applyNumberFormat="1" applyFont="1" applyFill="1" applyBorder="1" applyAlignment="1">
      <alignment horizontal="center" vertical="center"/>
    </xf>
    <xf numFmtId="49" fontId="474" fillId="18" borderId="249" xfId="33" quotePrefix="1" applyNumberFormat="1" applyFont="1" applyFill="1" applyBorder="1" applyAlignment="1">
      <alignment horizontal="center" vertical="center"/>
    </xf>
    <xf numFmtId="0" fontId="422" fillId="43" borderId="243" xfId="0" applyFont="1" applyFill="1" applyBorder="1" applyAlignment="1">
      <alignment horizontal="right" vertical="center"/>
    </xf>
    <xf numFmtId="49" fontId="47" fillId="0" borderId="244" xfId="5" applyNumberFormat="1" applyFont="1" applyBorder="1" applyAlignment="1">
      <alignment horizontal="left" vertical="center"/>
    </xf>
    <xf numFmtId="49" fontId="47" fillId="0" borderId="253" xfId="5" applyNumberFormat="1" applyFont="1" applyBorder="1" applyAlignment="1">
      <alignment horizontal="left" vertical="center"/>
    </xf>
    <xf numFmtId="0" fontId="422" fillId="43" borderId="17" xfId="0" applyFont="1" applyFill="1" applyBorder="1" applyAlignment="1">
      <alignment horizontal="right" vertical="center"/>
    </xf>
    <xf numFmtId="49" fontId="47" fillId="0" borderId="0" xfId="5" applyNumberFormat="1" applyFont="1" applyBorder="1" applyAlignment="1">
      <alignment horizontal="left" vertical="center"/>
    </xf>
    <xf numFmtId="49" fontId="47" fillId="0" borderId="162" xfId="5" applyNumberFormat="1" applyFont="1" applyBorder="1" applyAlignment="1">
      <alignment horizontal="left" vertical="center"/>
    </xf>
    <xf numFmtId="0" fontId="10" fillId="2" borderId="254" xfId="8" applyFont="1" applyFill="1" applyBorder="1" applyProtection="1">
      <protection hidden="1"/>
    </xf>
    <xf numFmtId="0" fontId="10" fillId="2" borderId="25" xfId="8" applyFont="1" applyFill="1" applyBorder="1" applyProtection="1">
      <protection hidden="1"/>
    </xf>
    <xf numFmtId="0" fontId="10" fillId="0" borderId="28" xfId="8" applyFont="1" applyBorder="1" applyProtection="1">
      <protection hidden="1"/>
    </xf>
    <xf numFmtId="0" fontId="108" fillId="0" borderId="0" xfId="10" applyAlignment="1">
      <alignment horizontal="center" vertical="center"/>
    </xf>
    <xf numFmtId="0" fontId="19" fillId="51" borderId="171" xfId="8" applyFont="1" applyFill="1" applyBorder="1" applyAlignment="1" applyProtection="1">
      <alignment horizontal="center" vertical="center"/>
      <protection hidden="1"/>
    </xf>
    <xf numFmtId="0" fontId="19" fillId="51" borderId="172" xfId="8" applyFont="1" applyFill="1" applyBorder="1" applyAlignment="1" applyProtection="1">
      <alignment horizontal="center" vertical="center"/>
      <protection hidden="1"/>
    </xf>
    <xf numFmtId="0" fontId="19" fillId="51" borderId="173" xfId="8" applyFont="1" applyFill="1" applyBorder="1" applyAlignment="1" applyProtection="1">
      <alignment horizontal="center" vertical="center"/>
      <protection hidden="1"/>
    </xf>
    <xf numFmtId="0" fontId="14" fillId="18" borderId="0" xfId="8" applyFont="1" applyFill="1" applyAlignment="1" applyProtection="1">
      <alignment horizontal="center" vertical="center"/>
      <protection hidden="1"/>
    </xf>
    <xf numFmtId="0" fontId="14" fillId="18" borderId="162" xfId="8" applyFont="1" applyFill="1" applyBorder="1" applyAlignment="1" applyProtection="1">
      <alignment horizontal="center" vertical="center"/>
      <protection hidden="1"/>
    </xf>
    <xf numFmtId="0" fontId="475" fillId="43" borderId="204" xfId="9" applyFont="1" applyFill="1" applyBorder="1" applyAlignment="1" applyProtection="1">
      <alignment horizontal="center" vertical="center"/>
      <protection hidden="1"/>
    </xf>
    <xf numFmtId="0" fontId="476" fillId="18" borderId="177" xfId="1" applyFont="1" applyFill="1" applyBorder="1" applyAlignment="1" applyProtection="1">
      <alignment horizontal="center" vertical="center"/>
      <protection hidden="1"/>
    </xf>
    <xf numFmtId="0" fontId="476" fillId="18" borderId="178" xfId="1" applyFont="1" applyFill="1" applyBorder="1" applyAlignment="1" applyProtection="1">
      <alignment horizontal="center" vertical="center"/>
      <protection hidden="1"/>
    </xf>
    <xf numFmtId="0" fontId="19" fillId="31" borderId="0" xfId="9" applyFont="1" applyFill="1" applyAlignment="1" applyProtection="1">
      <alignment horizontal="center" vertical="center" wrapText="1"/>
      <protection hidden="1"/>
    </xf>
    <xf numFmtId="0" fontId="477" fillId="126" borderId="255" xfId="8" applyFont="1" applyFill="1" applyBorder="1" applyAlignment="1" applyProtection="1">
      <alignment horizontal="center" vertical="center"/>
      <protection hidden="1"/>
    </xf>
    <xf numFmtId="0" fontId="477" fillId="126" borderId="228" xfId="8" applyFont="1" applyFill="1" applyBorder="1" applyAlignment="1" applyProtection="1">
      <alignment horizontal="center" vertical="center" wrapText="1"/>
      <protection hidden="1"/>
    </xf>
    <xf numFmtId="0" fontId="478" fillId="126" borderId="228" xfId="8" applyFont="1" applyFill="1" applyBorder="1" applyAlignment="1" applyProtection="1">
      <alignment horizontal="center" vertical="center"/>
      <protection hidden="1"/>
    </xf>
    <xf numFmtId="0" fontId="113" fillId="18" borderId="0" xfId="10" applyFont="1" applyFill="1"/>
    <xf numFmtId="0" fontId="479" fillId="18" borderId="0" xfId="0" applyFont="1" applyFill="1"/>
    <xf numFmtId="0" fontId="480" fillId="2" borderId="166" xfId="8" applyFont="1" applyFill="1" applyBorder="1" applyAlignment="1">
      <alignment horizontal="left" vertical="center"/>
    </xf>
    <xf numFmtId="0" fontId="465" fillId="13" borderId="72" xfId="10" applyFont="1" applyFill="1" applyBorder="1" applyAlignment="1" applyProtection="1">
      <alignment horizontal="center" vertical="center"/>
      <protection locked="0"/>
    </xf>
    <xf numFmtId="167" fontId="481" fillId="13" borderId="8" xfId="10" applyNumberFormat="1" applyFont="1" applyFill="1" applyBorder="1" applyAlignment="1">
      <alignment horizontal="center" vertical="center" wrapText="1"/>
    </xf>
    <xf numFmtId="182" fontId="465" fillId="13" borderId="8" xfId="29" applyNumberFormat="1" applyFont="1" applyFill="1" applyBorder="1" applyAlignment="1">
      <alignment horizontal="center" vertical="center"/>
    </xf>
    <xf numFmtId="0" fontId="482" fillId="18" borderId="0" xfId="10" applyFont="1" applyFill="1" applyAlignment="1">
      <alignment horizontal="left" vertical="center"/>
    </xf>
    <xf numFmtId="0" fontId="0" fillId="18" borderId="0" xfId="10" applyFont="1" applyFill="1"/>
    <xf numFmtId="0" fontId="483" fillId="18" borderId="0" xfId="0" applyFont="1" applyFill="1"/>
    <xf numFmtId="167" fontId="481" fillId="127" borderId="8" xfId="10" applyNumberFormat="1" applyFont="1" applyFill="1" applyBorder="1" applyAlignment="1">
      <alignment horizontal="center" vertical="center" wrapText="1"/>
    </xf>
    <xf numFmtId="0" fontId="482" fillId="2" borderId="0" xfId="10" applyFont="1" applyFill="1" applyAlignment="1">
      <alignment horizontal="left" vertical="center"/>
    </xf>
    <xf numFmtId="0" fontId="284" fillId="18" borderId="0" xfId="8" applyFont="1" applyFill="1" applyProtection="1">
      <protection hidden="1"/>
    </xf>
    <xf numFmtId="0" fontId="484" fillId="34" borderId="72" xfId="10" applyFont="1" applyFill="1" applyBorder="1" applyAlignment="1" applyProtection="1">
      <alignment horizontal="center" vertical="center"/>
      <protection locked="0"/>
    </xf>
    <xf numFmtId="167" fontId="485" fillId="34" borderId="8" xfId="10" applyNumberFormat="1" applyFont="1" applyFill="1" applyBorder="1" applyAlignment="1">
      <alignment horizontal="left" vertical="center" wrapText="1"/>
    </xf>
    <xf numFmtId="165" fontId="484" fillId="34" borderId="8" xfId="29" applyNumberFormat="1" applyFont="1" applyFill="1" applyBorder="1" applyAlignment="1">
      <alignment horizontal="center" vertical="center"/>
    </xf>
    <xf numFmtId="0" fontId="1" fillId="30" borderId="17" xfId="10" applyFont="1" applyFill="1" applyBorder="1" applyAlignment="1" applyProtection="1">
      <alignment horizontal="center" vertical="center"/>
      <protection locked="0"/>
    </xf>
    <xf numFmtId="0" fontId="1" fillId="30" borderId="0" xfId="10" applyFont="1" applyFill="1" applyAlignment="1" applyProtection="1">
      <alignment horizontal="left" vertical="center"/>
      <protection locked="0"/>
    </xf>
    <xf numFmtId="165" fontId="154" fillId="33" borderId="0" xfId="29" applyNumberFormat="1" applyFont="1" applyFill="1" applyAlignment="1">
      <alignment horizontal="center" vertical="center"/>
    </xf>
    <xf numFmtId="0" fontId="114" fillId="18" borderId="0" xfId="8" applyFont="1" applyFill="1" applyAlignment="1" applyProtection="1">
      <alignment vertical="center"/>
      <protection hidden="1"/>
    </xf>
    <xf numFmtId="0" fontId="465" fillId="13" borderId="255" xfId="10" applyFont="1" applyFill="1" applyBorder="1" applyAlignment="1" applyProtection="1">
      <alignment horizontal="center" vertical="center"/>
      <protection locked="0"/>
    </xf>
    <xf numFmtId="167" fontId="481" fillId="13" borderId="228" xfId="10" applyNumberFormat="1" applyFont="1" applyFill="1" applyBorder="1" applyAlignment="1">
      <alignment horizontal="center" vertical="center" wrapText="1"/>
    </xf>
    <xf numFmtId="182" fontId="465" fillId="13" borderId="228" xfId="29" applyNumberFormat="1" applyFont="1" applyFill="1" applyBorder="1" applyAlignment="1">
      <alignment horizontal="center" vertical="center"/>
    </xf>
    <xf numFmtId="2" fontId="486" fillId="18" borderId="0" xfId="10" applyNumberFormat="1" applyFont="1" applyFill="1" applyAlignment="1">
      <alignment horizontal="right" vertical="center"/>
    </xf>
    <xf numFmtId="2" fontId="486" fillId="18" borderId="0" xfId="10" applyNumberFormat="1" applyFont="1" applyFill="1" applyAlignment="1">
      <alignment horizontal="center" vertical="center"/>
    </xf>
    <xf numFmtId="0" fontId="487" fillId="18" borderId="0" xfId="8" applyFont="1" applyFill="1" applyAlignment="1" applyProtection="1">
      <alignment horizontal="center"/>
      <protection hidden="1"/>
    </xf>
    <xf numFmtId="0" fontId="487" fillId="18" borderId="0" xfId="10" applyFont="1" applyFill="1" applyAlignment="1">
      <alignment horizontal="center"/>
    </xf>
    <xf numFmtId="0" fontId="212" fillId="18" borderId="163" xfId="10" applyFont="1" applyFill="1" applyBorder="1" applyAlignment="1">
      <alignment horizontal="center" vertical="center" wrapText="1"/>
    </xf>
    <xf numFmtId="0" fontId="212" fillId="18" borderId="164" xfId="10" applyFont="1" applyFill="1" applyBorder="1" applyAlignment="1">
      <alignment horizontal="center" vertical="center" wrapText="1"/>
    </xf>
    <xf numFmtId="0" fontId="212" fillId="18" borderId="165" xfId="10" applyFont="1" applyFill="1" applyBorder="1" applyAlignment="1">
      <alignment horizontal="center" vertical="center" wrapText="1"/>
    </xf>
    <xf numFmtId="0" fontId="212" fillId="18" borderId="166" xfId="10" applyFont="1" applyFill="1" applyBorder="1" applyAlignment="1">
      <alignment horizontal="center" vertical="center" wrapText="1"/>
    </xf>
    <xf numFmtId="0" fontId="212" fillId="18" borderId="0" xfId="10" applyFont="1" applyFill="1" applyAlignment="1">
      <alignment horizontal="center" vertical="center" wrapText="1"/>
    </xf>
    <xf numFmtId="0" fontId="212" fillId="18" borderId="167" xfId="10" applyFont="1" applyFill="1" applyBorder="1" applyAlignment="1">
      <alignment horizontal="center" vertical="center" wrapText="1"/>
    </xf>
    <xf numFmtId="0" fontId="212" fillId="18" borderId="168" xfId="10" applyFont="1" applyFill="1" applyBorder="1" applyAlignment="1">
      <alignment horizontal="center" vertical="center" wrapText="1"/>
    </xf>
    <xf numFmtId="0" fontId="212" fillId="18" borderId="169" xfId="10" applyFont="1" applyFill="1" applyBorder="1" applyAlignment="1">
      <alignment horizontal="center" vertical="center" wrapText="1"/>
    </xf>
    <xf numFmtId="0" fontId="212" fillId="18" borderId="170" xfId="10" applyFont="1" applyFill="1" applyBorder="1" applyAlignment="1">
      <alignment horizontal="center" vertical="center" wrapText="1"/>
    </xf>
    <xf numFmtId="0" fontId="176" fillId="31" borderId="163" xfId="0" applyFont="1" applyFill="1" applyBorder="1" applyAlignment="1">
      <alignment horizontal="center" vertical="center" wrapText="1"/>
    </xf>
    <xf numFmtId="0" fontId="176" fillId="31" borderId="164" xfId="0" applyFont="1" applyFill="1" applyBorder="1" applyAlignment="1">
      <alignment horizontal="center" vertical="center" wrapText="1"/>
    </xf>
    <xf numFmtId="0" fontId="176" fillId="31" borderId="165" xfId="0" applyFont="1" applyFill="1" applyBorder="1" applyAlignment="1">
      <alignment horizontal="center" vertical="center" wrapText="1"/>
    </xf>
    <xf numFmtId="0" fontId="176" fillId="31" borderId="166" xfId="0" applyFont="1" applyFill="1" applyBorder="1" applyAlignment="1">
      <alignment horizontal="center" vertical="center" wrapText="1"/>
    </xf>
    <xf numFmtId="0" fontId="176" fillId="31" borderId="0" xfId="0" applyFont="1" applyFill="1" applyAlignment="1">
      <alignment horizontal="center" vertical="center" wrapText="1"/>
    </xf>
    <xf numFmtId="0" fontId="176" fillId="31" borderId="167" xfId="0" applyFont="1" applyFill="1" applyBorder="1" applyAlignment="1">
      <alignment horizontal="center" vertical="center" wrapText="1"/>
    </xf>
    <xf numFmtId="0" fontId="176" fillId="31" borderId="168" xfId="0" applyFont="1" applyFill="1" applyBorder="1" applyAlignment="1">
      <alignment horizontal="center" vertical="center" wrapText="1"/>
    </xf>
    <xf numFmtId="0" fontId="176" fillId="31" borderId="169" xfId="0" applyFont="1" applyFill="1" applyBorder="1" applyAlignment="1">
      <alignment horizontal="center" vertical="center" wrapText="1"/>
    </xf>
    <xf numFmtId="0" fontId="176" fillId="31" borderId="170" xfId="0" applyFont="1" applyFill="1" applyBorder="1" applyAlignment="1">
      <alignment horizontal="center" vertical="center" wrapText="1"/>
    </xf>
    <xf numFmtId="0" fontId="108" fillId="48" borderId="0" xfId="10" applyFill="1"/>
    <xf numFmtId="0" fontId="3" fillId="48" borderId="0" xfId="8" applyFill="1" applyProtection="1">
      <protection hidden="1"/>
    </xf>
    <xf numFmtId="0" fontId="6" fillId="48" borderId="0" xfId="8" applyFont="1" applyFill="1" applyAlignment="1" applyProtection="1">
      <alignment vertical="center"/>
      <protection hidden="1"/>
    </xf>
    <xf numFmtId="0" fontId="400" fillId="18" borderId="0" xfId="8" applyFont="1" applyFill="1" applyAlignment="1" applyProtection="1">
      <alignment vertical="center"/>
      <protection hidden="1"/>
    </xf>
    <xf numFmtId="0" fontId="213" fillId="18" borderId="0" xfId="8" applyFont="1" applyFill="1" applyAlignment="1" applyProtection="1">
      <alignment vertical="center"/>
      <protection hidden="1"/>
    </xf>
    <xf numFmtId="0" fontId="475" fillId="43" borderId="0" xfId="9" applyFont="1" applyFill="1" applyAlignment="1" applyProtection="1">
      <alignment horizontal="center" vertical="center"/>
      <protection hidden="1"/>
    </xf>
    <xf numFmtId="0" fontId="488" fillId="18" borderId="0" xfId="43" applyFont="1" applyFill="1" applyAlignment="1" applyProtection="1">
      <alignment vertical="center"/>
      <protection hidden="1"/>
    </xf>
    <xf numFmtId="0" fontId="126" fillId="18" borderId="163" xfId="10" applyFont="1" applyFill="1" applyBorder="1" applyAlignment="1">
      <alignment horizontal="center" vertical="center" wrapText="1"/>
    </xf>
    <xf numFmtId="0" fontId="126" fillId="18" borderId="164" xfId="10" applyFont="1" applyFill="1" applyBorder="1" applyAlignment="1">
      <alignment horizontal="center" vertical="center" wrapText="1"/>
    </xf>
    <xf numFmtId="0" fontId="126" fillId="18" borderId="165" xfId="10" applyFont="1" applyFill="1" applyBorder="1" applyAlignment="1">
      <alignment horizontal="center" vertical="center" wrapText="1"/>
    </xf>
    <xf numFmtId="0" fontId="489" fillId="18" borderId="0" xfId="43" applyFont="1" applyFill="1" applyAlignment="1" applyProtection="1">
      <alignment vertical="center"/>
      <protection hidden="1"/>
    </xf>
    <xf numFmtId="0" fontId="126" fillId="18" borderId="166" xfId="10" applyFont="1" applyFill="1" applyBorder="1" applyAlignment="1">
      <alignment horizontal="center" vertical="center" wrapText="1"/>
    </xf>
    <xf numFmtId="0" fontId="126" fillId="18" borderId="0" xfId="10" applyFont="1" applyFill="1" applyAlignment="1">
      <alignment horizontal="center" vertical="center" wrapText="1"/>
    </xf>
    <xf numFmtId="0" fontId="126" fillId="18" borderId="167" xfId="10" applyFont="1" applyFill="1" applyBorder="1" applyAlignment="1">
      <alignment horizontal="center" vertical="center" wrapText="1"/>
    </xf>
    <xf numFmtId="0" fontId="490" fillId="18" borderId="0" xfId="3" applyFont="1" applyFill="1" applyAlignment="1" applyProtection="1">
      <alignment horizontal="left" vertical="center"/>
    </xf>
    <xf numFmtId="0" fontId="123" fillId="18" borderId="166" xfId="10" applyFont="1" applyFill="1" applyBorder="1" applyAlignment="1">
      <alignment horizontal="center" vertical="center" wrapText="1"/>
    </xf>
    <xf numFmtId="0" fontId="123" fillId="18" borderId="0" xfId="10" applyFont="1" applyFill="1" applyAlignment="1">
      <alignment horizontal="center" vertical="center" wrapText="1"/>
    </xf>
    <xf numFmtId="0" fontId="123" fillId="18" borderId="167" xfId="10" applyFont="1" applyFill="1" applyBorder="1" applyAlignment="1">
      <alignment horizontal="center" vertical="center" wrapText="1"/>
    </xf>
    <xf numFmtId="0" fontId="488" fillId="18" borderId="0" xfId="43" applyFont="1" applyFill="1" applyAlignment="1" applyProtection="1">
      <alignment horizontal="left" vertical="center"/>
    </xf>
    <xf numFmtId="0" fontId="182" fillId="18" borderId="0" xfId="43" applyFont="1" applyFill="1" applyAlignment="1" applyProtection="1">
      <alignment vertical="center"/>
      <protection hidden="1"/>
    </xf>
    <xf numFmtId="0" fontId="123" fillId="18" borderId="168" xfId="10" applyFont="1" applyFill="1" applyBorder="1" applyAlignment="1">
      <alignment horizontal="center" vertical="center" wrapText="1"/>
    </xf>
    <xf numFmtId="0" fontId="123" fillId="18" borderId="169" xfId="10" applyFont="1" applyFill="1" applyBorder="1" applyAlignment="1">
      <alignment horizontal="center" vertical="center" wrapText="1"/>
    </xf>
    <xf numFmtId="0" fontId="123" fillId="18" borderId="170" xfId="10" applyFont="1" applyFill="1" applyBorder="1" applyAlignment="1">
      <alignment horizontal="center" vertical="center" wrapText="1"/>
    </xf>
    <xf numFmtId="0" fontId="488" fillId="18" borderId="0" xfId="1" applyFont="1" applyFill="1" applyAlignment="1">
      <alignment horizontal="left"/>
    </xf>
    <xf numFmtId="0" fontId="488" fillId="0" borderId="0" xfId="1" applyFont="1" applyAlignment="1">
      <alignment horizontal="left" vertical="center"/>
    </xf>
    <xf numFmtId="0" fontId="475" fillId="43" borderId="166" xfId="10" applyFont="1" applyFill="1" applyBorder="1" applyAlignment="1">
      <alignment horizontal="center" vertical="center"/>
    </xf>
    <xf numFmtId="0" fontId="475" fillId="43" borderId="0" xfId="10" applyFont="1" applyFill="1" applyAlignment="1">
      <alignment horizontal="center" vertical="center"/>
    </xf>
    <xf numFmtId="0" fontId="475" fillId="43" borderId="167" xfId="10" applyFont="1" applyFill="1" applyBorder="1" applyAlignment="1">
      <alignment horizontal="center" vertical="center"/>
    </xf>
    <xf numFmtId="0" fontId="114" fillId="18" borderId="166" xfId="10" applyFont="1" applyFill="1" applyBorder="1" applyAlignment="1">
      <alignment horizontal="center" vertical="center" wrapText="1"/>
    </xf>
    <xf numFmtId="0" fontId="114" fillId="18" borderId="0" xfId="10" applyFont="1" applyFill="1" applyAlignment="1">
      <alignment horizontal="center" vertical="center" wrapText="1"/>
    </xf>
    <xf numFmtId="0" fontId="114" fillId="18" borderId="167" xfId="10" applyFont="1" applyFill="1" applyBorder="1" applyAlignment="1">
      <alignment horizontal="center" vertical="center" wrapText="1"/>
    </xf>
    <xf numFmtId="0" fontId="125" fillId="34" borderId="166" xfId="10" applyFont="1" applyFill="1" applyBorder="1" applyAlignment="1">
      <alignment horizontal="center" vertical="center" wrapText="1"/>
    </xf>
    <xf numFmtId="0" fontId="125" fillId="34" borderId="0" xfId="10" applyFont="1" applyFill="1" applyAlignment="1">
      <alignment horizontal="center" vertical="center" wrapText="1"/>
    </xf>
    <xf numFmtId="0" fontId="125" fillId="34" borderId="167" xfId="10" applyFont="1" applyFill="1" applyBorder="1" applyAlignment="1">
      <alignment horizontal="center" vertical="center" wrapText="1"/>
    </xf>
    <xf numFmtId="0" fontId="488" fillId="26" borderId="0" xfId="1" applyFont="1" applyFill="1" applyAlignment="1">
      <alignment horizontal="left" vertical="center"/>
    </xf>
    <xf numFmtId="0" fontId="488" fillId="31" borderId="0" xfId="1" applyFont="1" applyFill="1" applyAlignment="1" applyProtection="1">
      <alignment horizontal="left" vertical="center"/>
      <protection hidden="1"/>
    </xf>
    <xf numFmtId="0" fontId="158" fillId="47" borderId="166" xfId="10" applyFont="1" applyFill="1" applyBorder="1" applyAlignment="1">
      <alignment horizontal="center" vertical="center" wrapText="1"/>
    </xf>
    <xf numFmtId="0" fontId="158" fillId="47" borderId="0" xfId="10" applyFont="1" applyFill="1" applyAlignment="1">
      <alignment horizontal="center" vertical="center" wrapText="1"/>
    </xf>
    <xf numFmtId="0" fontId="158" fillId="47" borderId="167" xfId="10" applyFont="1" applyFill="1" applyBorder="1" applyAlignment="1">
      <alignment horizontal="center" vertical="center" wrapText="1"/>
    </xf>
    <xf numFmtId="0" fontId="158" fillId="47" borderId="168" xfId="10" applyFont="1" applyFill="1" applyBorder="1" applyAlignment="1">
      <alignment horizontal="center" vertical="center" wrapText="1"/>
    </xf>
    <xf numFmtId="0" fontId="158" fillId="47" borderId="169" xfId="10" applyFont="1" applyFill="1" applyBorder="1" applyAlignment="1">
      <alignment horizontal="center" vertical="center" wrapText="1"/>
    </xf>
    <xf numFmtId="0" fontId="158" fillId="47" borderId="170" xfId="10" applyFont="1" applyFill="1" applyBorder="1" applyAlignment="1">
      <alignment horizontal="center" vertical="center" wrapText="1"/>
    </xf>
    <xf numFmtId="0" fontId="196" fillId="18" borderId="0" xfId="8" applyFont="1" applyFill="1" applyAlignment="1" applyProtection="1">
      <alignment horizontal="left" vertical="center"/>
      <protection locked="0"/>
    </xf>
    <xf numFmtId="0" fontId="170" fillId="18" borderId="0" xfId="8" applyFont="1" applyFill="1" applyAlignment="1" applyProtection="1">
      <alignment horizontal="left" vertical="center"/>
      <protection locked="0"/>
    </xf>
    <xf numFmtId="0" fontId="8" fillId="0" borderId="0" xfId="8" applyFont="1" applyAlignment="1">
      <alignment vertical="center"/>
    </xf>
    <xf numFmtId="0" fontId="170" fillId="18" borderId="256" xfId="8" applyFont="1" applyFill="1" applyBorder="1" applyAlignment="1" applyProtection="1">
      <alignment horizontal="left" vertical="center"/>
      <protection locked="0"/>
    </xf>
    <xf numFmtId="0" fontId="208" fillId="45" borderId="171" xfId="8" applyFont="1" applyFill="1" applyBorder="1" applyAlignment="1">
      <alignment horizontal="center" vertical="center"/>
    </xf>
    <xf numFmtId="0" fontId="208" fillId="45" borderId="172" xfId="8" applyFont="1" applyFill="1" applyBorder="1" applyAlignment="1">
      <alignment horizontal="center" vertical="center"/>
    </xf>
    <xf numFmtId="0" fontId="208" fillId="45" borderId="173" xfId="8" applyFont="1" applyFill="1" applyBorder="1" applyAlignment="1">
      <alignment horizontal="center" vertical="center"/>
    </xf>
    <xf numFmtId="0" fontId="208" fillId="18" borderId="17" xfId="8" applyFont="1" applyFill="1" applyBorder="1" applyAlignment="1">
      <alignment horizontal="center" vertical="center"/>
    </xf>
    <xf numFmtId="0" fontId="208" fillId="18" borderId="0" xfId="8" applyFont="1" applyFill="1" applyAlignment="1">
      <alignment horizontal="center" vertical="center"/>
    </xf>
    <xf numFmtId="0" fontId="208" fillId="18" borderId="162" xfId="8" applyFont="1" applyFill="1" applyBorder="1" applyAlignment="1">
      <alignment horizontal="center" vertical="center"/>
    </xf>
    <xf numFmtId="0" fontId="491" fillId="18" borderId="17" xfId="8" applyFont="1" applyFill="1" applyBorder="1" applyAlignment="1">
      <alignment vertical="center"/>
    </xf>
    <xf numFmtId="193" fontId="492" fillId="31" borderId="0" xfId="8" applyNumberFormat="1" applyFont="1" applyFill="1" applyAlignment="1">
      <alignment vertical="center"/>
    </xf>
    <xf numFmtId="0" fontId="493" fillId="18" borderId="0" xfId="8" applyFont="1" applyFill="1" applyAlignment="1">
      <alignment horizontal="center" vertical="center" wrapText="1"/>
    </xf>
    <xf numFmtId="0" fontId="493" fillId="18" borderId="162" xfId="8" applyFont="1" applyFill="1" applyBorder="1" applyAlignment="1">
      <alignment horizontal="center" vertical="center" wrapText="1"/>
    </xf>
    <xf numFmtId="193" fontId="492" fillId="18" borderId="0" xfId="8" applyNumberFormat="1" applyFont="1" applyFill="1" applyAlignment="1">
      <alignment vertical="center"/>
    </xf>
    <xf numFmtId="0" fontId="8" fillId="18" borderId="0" xfId="8" applyFont="1" applyFill="1"/>
    <xf numFmtId="0" fontId="493" fillId="18" borderId="0" xfId="8" applyFont="1" applyFill="1" applyAlignment="1">
      <alignment horizontal="center" vertical="center" wrapText="1"/>
    </xf>
    <xf numFmtId="0" fontId="493" fillId="18" borderId="162" xfId="8" applyFont="1" applyFill="1" applyBorder="1" applyAlignment="1">
      <alignment horizontal="center" vertical="center" wrapText="1"/>
    </xf>
    <xf numFmtId="0" fontId="494" fillId="18" borderId="17" xfId="8" applyFont="1" applyFill="1" applyBorder="1"/>
    <xf numFmtId="0" fontId="493" fillId="18" borderId="0" xfId="8" applyFont="1" applyFill="1" applyAlignment="1">
      <alignment vertical="center" wrapText="1"/>
    </xf>
    <xf numFmtId="0" fontId="491" fillId="18" borderId="0" xfId="8" applyFont="1" applyFill="1" applyAlignment="1">
      <alignment horizontal="right" vertical="center"/>
    </xf>
    <xf numFmtId="0" fontId="213" fillId="18" borderId="0" xfId="8" applyFont="1" applyFill="1" applyAlignment="1">
      <alignment horizontal="center" vertical="center"/>
    </xf>
    <xf numFmtId="0" fontId="213" fillId="18" borderId="162" xfId="8" applyFont="1" applyFill="1" applyBorder="1" applyAlignment="1">
      <alignment horizontal="center" vertical="center"/>
    </xf>
    <xf numFmtId="0" fontId="495" fillId="18" borderId="0" xfId="8" applyFont="1" applyFill="1" applyAlignment="1">
      <alignment horizontal="center" vertical="center"/>
    </xf>
    <xf numFmtId="0" fontId="496" fillId="26" borderId="0" xfId="8" applyFont="1" applyFill="1" applyAlignment="1">
      <alignment horizontal="center" vertical="center"/>
    </xf>
    <xf numFmtId="0" fontId="497" fillId="38" borderId="162" xfId="8" applyFont="1" applyFill="1" applyBorder="1" applyAlignment="1">
      <alignment horizontal="center" vertical="center"/>
    </xf>
    <xf numFmtId="0" fontId="498" fillId="18" borderId="0" xfId="8" applyFont="1" applyFill="1" applyAlignment="1">
      <alignment horizontal="center" vertical="center"/>
    </xf>
    <xf numFmtId="0" fontId="496" fillId="18" borderId="0" xfId="8" applyFont="1" applyFill="1" applyAlignment="1">
      <alignment horizontal="center" vertical="center"/>
    </xf>
    <xf numFmtId="0" fontId="497" fillId="18" borderId="162" xfId="8" applyFont="1" applyFill="1" applyBorder="1" applyAlignment="1">
      <alignment horizontal="center" vertical="center"/>
    </xf>
    <xf numFmtId="0" fontId="495" fillId="18" borderId="17" xfId="8" applyFont="1" applyFill="1" applyBorder="1" applyAlignment="1">
      <alignment horizontal="center" vertical="center"/>
    </xf>
    <xf numFmtId="0" fontId="498" fillId="18" borderId="17" xfId="8" applyFont="1" applyFill="1" applyBorder="1" applyAlignment="1">
      <alignment horizontal="center" vertical="center"/>
    </xf>
    <xf numFmtId="0" fontId="3" fillId="18" borderId="17" xfId="8" applyFill="1" applyBorder="1"/>
    <xf numFmtId="0" fontId="10" fillId="18" borderId="0" xfId="8" applyFont="1" applyFill="1"/>
    <xf numFmtId="0" fontId="10" fillId="18" borderId="0" xfId="29" applyFont="1" applyFill="1" applyAlignment="1">
      <alignment horizontal="right" vertical="center"/>
    </xf>
    <xf numFmtId="194" fontId="207" fillId="113" borderId="0" xfId="29" applyNumberFormat="1" applyFont="1" applyFill="1" applyAlignment="1">
      <alignment horizontal="center" vertical="center"/>
    </xf>
    <xf numFmtId="0" fontId="231" fillId="114" borderId="0" xfId="0" applyFont="1" applyFill="1" applyAlignment="1">
      <alignment horizontal="center" vertical="center"/>
    </xf>
    <xf numFmtId="0" fontId="497" fillId="38" borderId="0" xfId="8" applyFont="1" applyFill="1" applyAlignment="1">
      <alignment horizontal="center" vertical="center"/>
    </xf>
    <xf numFmtId="194" fontId="207" fillId="18" borderId="0" xfId="29" applyNumberFormat="1" applyFont="1" applyFill="1" applyAlignment="1">
      <alignment horizontal="center" vertical="center"/>
    </xf>
    <xf numFmtId="0" fontId="497" fillId="18" borderId="0" xfId="8" applyFont="1" applyFill="1" applyAlignment="1">
      <alignment horizontal="center" vertical="center"/>
    </xf>
    <xf numFmtId="0" fontId="155" fillId="31" borderId="0" xfId="0" applyFont="1" applyFill="1" applyAlignment="1">
      <alignment horizontal="center" vertical="center"/>
    </xf>
    <xf numFmtId="0" fontId="231" fillId="43" borderId="0" xfId="0" applyFont="1" applyFill="1" applyAlignment="1">
      <alignment horizontal="center" vertical="center"/>
    </xf>
    <xf numFmtId="0" fontId="499" fillId="18" borderId="0" xfId="8" applyFont="1" applyFill="1" applyAlignment="1">
      <alignment vertical="center"/>
    </xf>
    <xf numFmtId="0" fontId="10" fillId="18" borderId="162" xfId="8" applyFont="1" applyFill="1" applyBorder="1"/>
    <xf numFmtId="0" fontId="123" fillId="18" borderId="0" xfId="8" applyFont="1" applyFill="1" applyAlignment="1">
      <alignment horizontal="right" vertical="center"/>
    </xf>
    <xf numFmtId="0" fontId="123" fillId="128" borderId="0" xfId="8" applyFont="1" applyFill="1" applyAlignment="1">
      <alignment horizontal="left" vertical="center"/>
    </xf>
    <xf numFmtId="0" fontId="3" fillId="18" borderId="204" xfId="8" applyFill="1" applyBorder="1"/>
    <xf numFmtId="0" fontId="3" fillId="18" borderId="177" xfId="8" applyFill="1" applyBorder="1"/>
    <xf numFmtId="0" fontId="3" fillId="18" borderId="178" xfId="8" applyFill="1" applyBorder="1"/>
    <xf numFmtId="0" fontId="500" fillId="38" borderId="171" xfId="8" applyFont="1" applyFill="1" applyBorder="1" applyAlignment="1">
      <alignment horizontal="center" vertical="center"/>
    </xf>
    <xf numFmtId="0" fontId="41" fillId="38" borderId="172" xfId="8" applyFont="1" applyFill="1" applyBorder="1" applyAlignment="1">
      <alignment horizontal="center" vertical="center"/>
    </xf>
    <xf numFmtId="0" fontId="41" fillId="38" borderId="173" xfId="8" applyFont="1" applyFill="1" applyBorder="1" applyAlignment="1">
      <alignment horizontal="center" vertical="center"/>
    </xf>
    <xf numFmtId="0" fontId="501" fillId="22" borderId="17" xfId="8" applyFont="1" applyFill="1" applyBorder="1" applyAlignment="1">
      <alignment horizontal="center" vertical="center"/>
    </xf>
    <xf numFmtId="0" fontId="238" fillId="18" borderId="0" xfId="8" applyFont="1" applyFill="1" applyAlignment="1">
      <alignment horizontal="center" vertical="center"/>
    </xf>
    <xf numFmtId="0" fontId="238" fillId="18" borderId="162" xfId="8" applyFont="1" applyFill="1" applyBorder="1" applyAlignment="1">
      <alignment horizontal="center" vertical="center"/>
    </xf>
    <xf numFmtId="0" fontId="220" fillId="22" borderId="17" xfId="8" applyFont="1" applyFill="1" applyBorder="1" applyAlignment="1">
      <alignment horizontal="center" vertical="center"/>
    </xf>
    <xf numFmtId="0" fontId="502" fillId="56" borderId="0" xfId="8" applyFont="1" applyFill="1" applyAlignment="1">
      <alignment horizontal="left" vertical="center"/>
    </xf>
    <xf numFmtId="0" fontId="502" fillId="56" borderId="162" xfId="8" applyFont="1" applyFill="1" applyBorder="1" applyAlignment="1">
      <alignment horizontal="left" vertical="center"/>
    </xf>
    <xf numFmtId="0" fontId="11" fillId="22" borderId="17" xfId="8" applyFont="1" applyFill="1" applyBorder="1" applyAlignment="1">
      <alignment horizontal="center" vertical="center"/>
    </xf>
    <xf numFmtId="0" fontId="213" fillId="0" borderId="0" xfId="8" applyFont="1" applyAlignment="1">
      <alignment horizontal="center" vertical="center"/>
    </xf>
    <xf numFmtId="0" fontId="213" fillId="0" borderId="162" xfId="8" applyFont="1" applyBorder="1" applyAlignment="1">
      <alignment horizontal="center" vertical="center"/>
    </xf>
    <xf numFmtId="0" fontId="208" fillId="129" borderId="17" xfId="8" applyFont="1" applyFill="1" applyBorder="1" applyAlignment="1">
      <alignment horizontal="center" vertical="center"/>
    </xf>
    <xf numFmtId="0" fontId="503" fillId="54" borderId="0" xfId="8" applyFont="1" applyFill="1" applyAlignment="1">
      <alignment horizontal="left" vertical="top" wrapText="1"/>
    </xf>
    <xf numFmtId="0" fontId="503" fillId="54" borderId="162" xfId="8" applyFont="1" applyFill="1" applyBorder="1" applyAlignment="1">
      <alignment horizontal="left" vertical="top" wrapText="1"/>
    </xf>
    <xf numFmtId="0" fontId="501" fillId="29" borderId="257" xfId="8" applyFont="1" applyFill="1" applyBorder="1" applyAlignment="1">
      <alignment horizontal="center" vertical="center"/>
    </xf>
    <xf numFmtId="0" fontId="504" fillId="29" borderId="164" xfId="8" applyFont="1" applyFill="1" applyBorder="1" applyAlignment="1">
      <alignment horizontal="left" vertical="top" wrapText="1"/>
    </xf>
    <xf numFmtId="0" fontId="504" fillId="29" borderId="258" xfId="8" applyFont="1" applyFill="1" applyBorder="1" applyAlignment="1">
      <alignment horizontal="left" vertical="top" wrapText="1"/>
    </xf>
    <xf numFmtId="0" fontId="501" fillId="29" borderId="17" xfId="8" applyFont="1" applyFill="1" applyBorder="1" applyAlignment="1">
      <alignment horizontal="center" vertical="center"/>
    </xf>
    <xf numFmtId="0" fontId="504" fillId="29" borderId="0" xfId="8" applyFont="1" applyFill="1" applyAlignment="1">
      <alignment horizontal="left" vertical="top" wrapText="1"/>
    </xf>
    <xf numFmtId="0" fontId="504" fillId="29" borderId="162" xfId="8" applyFont="1" applyFill="1" applyBorder="1" applyAlignment="1">
      <alignment horizontal="left" vertical="top" wrapText="1"/>
    </xf>
    <xf numFmtId="0" fontId="501" fillId="29" borderId="181" xfId="8" applyFont="1" applyFill="1" applyBorder="1" applyAlignment="1">
      <alignment horizontal="center" vertical="center"/>
    </xf>
    <xf numFmtId="0" fontId="504" fillId="29" borderId="169" xfId="8" applyFont="1" applyFill="1" applyBorder="1" applyAlignment="1">
      <alignment horizontal="left" vertical="top" wrapText="1"/>
    </xf>
    <xf numFmtId="0" fontId="504" fillId="29" borderId="182" xfId="8" applyFont="1" applyFill="1" applyBorder="1" applyAlignment="1">
      <alignment horizontal="left" vertical="top" wrapText="1"/>
    </xf>
    <xf numFmtId="0" fontId="505" fillId="29" borderId="0" xfId="8" applyFont="1" applyFill="1" applyAlignment="1">
      <alignment horizontal="left" vertical="top" wrapText="1"/>
    </xf>
    <xf numFmtId="0" fontId="505" fillId="29" borderId="162" xfId="8" applyFont="1" applyFill="1" applyBorder="1" applyAlignment="1">
      <alignment horizontal="left" vertical="top" wrapText="1"/>
    </xf>
    <xf numFmtId="0" fontId="501" fillId="29" borderId="204" xfId="8" applyFont="1" applyFill="1" applyBorder="1" applyAlignment="1">
      <alignment horizontal="center" vertical="center"/>
    </xf>
    <xf numFmtId="0" fontId="505" fillId="29" borderId="177" xfId="8" applyFont="1" applyFill="1" applyBorder="1" applyAlignment="1">
      <alignment horizontal="left" vertical="top" wrapText="1"/>
    </xf>
    <xf numFmtId="0" fontId="505" fillId="29" borderId="178" xfId="8" applyFont="1" applyFill="1" applyBorder="1" applyAlignment="1">
      <alignment horizontal="left" vertical="top" wrapText="1"/>
    </xf>
    <xf numFmtId="0" fontId="8" fillId="18" borderId="0" xfId="8" applyFont="1" applyFill="1" applyAlignment="1">
      <alignment vertical="center"/>
    </xf>
    <xf numFmtId="0" fontId="488" fillId="18" borderId="0" xfId="1" applyFont="1" applyFill="1" applyAlignment="1">
      <alignment horizontal="left" vertical="center"/>
    </xf>
    <xf numFmtId="0" fontId="506" fillId="18" borderId="0" xfId="5" applyFont="1" applyFill="1" applyAlignment="1">
      <alignment horizontal="left" vertical="center"/>
    </xf>
    <xf numFmtId="0" fontId="425" fillId="18" borderId="0" xfId="1" applyFont="1" applyFill="1" applyAlignment="1">
      <alignment horizontal="left" vertical="center"/>
    </xf>
    <xf numFmtId="0" fontId="196" fillId="18" borderId="0" xfId="8" applyFont="1" applyFill="1" applyAlignment="1">
      <alignment vertical="center"/>
    </xf>
    <xf numFmtId="0" fontId="41" fillId="18" borderId="0" xfId="8" applyFont="1" applyFill="1" applyAlignment="1">
      <alignment vertical="center"/>
    </xf>
    <xf numFmtId="0" fontId="435" fillId="18" borderId="0" xfId="5" applyFont="1" applyFill="1" applyAlignment="1">
      <alignment horizontal="left" vertical="center"/>
    </xf>
    <xf numFmtId="0" fontId="435" fillId="18" borderId="0" xfId="5" applyFont="1" applyFill="1" applyAlignment="1">
      <alignment horizontal="left" vertical="center"/>
    </xf>
    <xf numFmtId="0" fontId="434" fillId="43" borderId="0" xfId="9" applyFont="1" applyFill="1" applyAlignment="1" applyProtection="1">
      <alignment horizontal="center" vertical="center"/>
      <protection hidden="1"/>
    </xf>
    <xf numFmtId="0" fontId="507" fillId="18" borderId="0" xfId="8" applyFont="1" applyFill="1" applyAlignment="1">
      <alignment vertical="center"/>
    </xf>
    <xf numFmtId="0" fontId="155" fillId="18" borderId="0" xfId="0" applyFont="1" applyFill="1"/>
    <xf numFmtId="0" fontId="3" fillId="18" borderId="0" xfId="8" applyFill="1" applyAlignment="1">
      <alignment horizontal="center" vertical="center" wrapText="1"/>
    </xf>
    <xf numFmtId="0" fontId="3" fillId="18" borderId="0" xfId="8" applyFill="1" applyAlignment="1">
      <alignment horizontal="center" vertical="center"/>
    </xf>
    <xf numFmtId="0" fontId="508" fillId="18" borderId="0" xfId="0" applyFont="1" applyFill="1"/>
    <xf numFmtId="0" fontId="3" fillId="18" borderId="0" xfId="8" applyFill="1" applyAlignment="1">
      <alignment horizontal="centerContinuous" vertical="center"/>
    </xf>
    <xf numFmtId="0" fontId="227" fillId="0" borderId="0" xfId="1" applyFont="1" applyAlignment="1">
      <alignment horizontal="left" vertical="center"/>
    </xf>
    <xf numFmtId="0" fontId="13" fillId="18" borderId="0" xfId="8" applyFont="1" applyFill="1" applyAlignment="1">
      <alignment horizontal="center" vertical="center" wrapText="1"/>
    </xf>
    <xf numFmtId="0" fontId="227" fillId="18" borderId="0" xfId="1" applyFont="1" applyFill="1" applyBorder="1" applyAlignment="1">
      <alignment horizontal="left" vertical="center"/>
    </xf>
    <xf numFmtId="0" fontId="227" fillId="18" borderId="0" xfId="1" applyFont="1" applyFill="1" applyBorder="1" applyAlignment="1">
      <alignment horizontal="left" vertical="center"/>
    </xf>
    <xf numFmtId="0" fontId="65" fillId="31" borderId="0" xfId="0" applyFont="1" applyFill="1" applyAlignment="1">
      <alignment horizontal="centerContinuous" vertical="center"/>
    </xf>
    <xf numFmtId="0" fontId="14" fillId="31" borderId="0" xfId="0" applyFont="1" applyFill="1" applyAlignment="1">
      <alignment horizontal="left" vertical="center"/>
    </xf>
    <xf numFmtId="0" fontId="121" fillId="31" borderId="0" xfId="0" applyFont="1" applyFill="1" applyAlignment="1">
      <alignment horizontal="left" vertical="center"/>
    </xf>
    <xf numFmtId="49" fontId="10" fillId="31" borderId="0" xfId="0" applyNumberFormat="1" applyFont="1" applyFill="1" applyAlignment="1">
      <alignment horizontal="left" vertical="center"/>
    </xf>
    <xf numFmtId="0" fontId="13" fillId="31" borderId="0" xfId="0" applyFont="1" applyFill="1" applyAlignment="1">
      <alignment horizontal="left" vertical="center"/>
    </xf>
    <xf numFmtId="0" fontId="13" fillId="40" borderId="0" xfId="19" applyFont="1" applyFill="1" applyAlignment="1">
      <alignment vertical="top"/>
    </xf>
    <xf numFmtId="0" fontId="0" fillId="40" borderId="259" xfId="0" applyFill="1" applyBorder="1"/>
    <xf numFmtId="0" fontId="13" fillId="40" borderId="0" xfId="19" applyFont="1" applyFill="1" applyAlignment="1">
      <alignment horizontal="right" vertical="top"/>
    </xf>
    <xf numFmtId="0" fontId="509" fillId="14" borderId="0" xfId="18" applyFont="1" applyFill="1" applyAlignment="1">
      <alignment horizontal="right" vertical="center"/>
    </xf>
    <xf numFmtId="0" fontId="510" fillId="14" borderId="0" xfId="18" applyFont="1" applyFill="1" applyAlignment="1">
      <alignment horizontal="left" vertical="center" wrapText="1"/>
    </xf>
    <xf numFmtId="49" fontId="10" fillId="18" borderId="242" xfId="0" applyNumberFormat="1" applyFont="1" applyFill="1" applyBorder="1" applyAlignment="1">
      <alignment horizontal="left" vertical="center"/>
    </xf>
    <xf numFmtId="0" fontId="0" fillId="40" borderId="260" xfId="0" applyFill="1" applyBorder="1"/>
    <xf numFmtId="0" fontId="20" fillId="3" borderId="0" xfId="19" applyFont="1" applyFill="1" applyAlignment="1">
      <alignment vertical="center" wrapText="1"/>
    </xf>
    <xf numFmtId="0" fontId="511" fillId="15" borderId="0" xfId="0" applyFont="1" applyFill="1" applyAlignment="1">
      <alignment horizontal="left" vertical="center"/>
    </xf>
    <xf numFmtId="0" fontId="20" fillId="3" borderId="0" xfId="19" applyFont="1" applyFill="1" applyAlignment="1">
      <alignment vertical="center"/>
    </xf>
    <xf numFmtId="0" fontId="14" fillId="40" borderId="0" xfId="19" applyFont="1" applyFill="1" applyAlignment="1">
      <alignment horizontal="right" vertical="top"/>
    </xf>
    <xf numFmtId="0" fontId="14" fillId="40" borderId="0" xfId="19" applyFont="1" applyFill="1" applyAlignment="1">
      <alignment vertical="top"/>
    </xf>
    <xf numFmtId="0" fontId="155" fillId="18" borderId="0" xfId="10" applyFont="1" applyFill="1"/>
    <xf numFmtId="0" fontId="110" fillId="18" borderId="0" xfId="1" applyFill="1"/>
    <xf numFmtId="0" fontId="113" fillId="18" borderId="0" xfId="0" applyFont="1" applyFill="1" applyAlignment="1">
      <alignment horizontal="left" vertical="center"/>
    </xf>
    <xf numFmtId="0" fontId="113" fillId="0" borderId="0" xfId="0" applyFont="1" applyAlignment="1">
      <alignment horizontal="center" vertical="center"/>
    </xf>
    <xf numFmtId="0" fontId="110" fillId="18" borderId="0" xfId="1" applyFill="1" applyAlignment="1">
      <alignment horizontal="left" vertical="center"/>
    </xf>
    <xf numFmtId="14" fontId="0" fillId="18" borderId="0" xfId="0" applyNumberFormat="1" applyFill="1" applyAlignment="1">
      <alignment horizontal="center" vertical="center"/>
    </xf>
    <xf numFmtId="0" fontId="0" fillId="18" borderId="0" xfId="0" applyFill="1" applyAlignment="1">
      <alignment horizontal="right" vertical="center"/>
    </xf>
    <xf numFmtId="0" fontId="0" fillId="18" borderId="0" xfId="0" applyFill="1" applyAlignment="1">
      <alignment horizontal="left" vertical="center"/>
    </xf>
    <xf numFmtId="0" fontId="155" fillId="18" borderId="0" xfId="0" applyFont="1" applyFill="1" applyAlignment="1">
      <alignment vertical="center"/>
    </xf>
    <xf numFmtId="1" fontId="422" fillId="130" borderId="0" xfId="8" applyNumberFormat="1" applyFont="1" applyFill="1" applyAlignment="1" applyProtection="1">
      <alignment horizontal="center" vertical="center"/>
      <protection locked="0"/>
    </xf>
    <xf numFmtId="2" fontId="238" fillId="131" borderId="0" xfId="8" applyNumberFormat="1" applyFont="1" applyFill="1" applyAlignment="1" applyProtection="1">
      <alignment horizontal="center" vertical="center"/>
      <protection locked="0"/>
    </xf>
    <xf numFmtId="0" fontId="81" fillId="0" borderId="0" xfId="29" applyFont="1" applyAlignment="1" applyProtection="1">
      <alignment vertical="center"/>
      <protection locked="0"/>
    </xf>
    <xf numFmtId="0" fontId="81" fillId="0" borderId="0" xfId="29" applyFont="1" applyAlignment="1">
      <alignment vertical="center"/>
    </xf>
    <xf numFmtId="0" fontId="313" fillId="48" borderId="0" xfId="8" applyFont="1" applyFill="1"/>
    <xf numFmtId="0" fontId="434" fillId="50" borderId="0" xfId="0" applyFont="1" applyFill="1" applyAlignment="1">
      <alignment horizontal="center" vertical="center"/>
    </xf>
    <xf numFmtId="0" fontId="123" fillId="48" borderId="0" xfId="29" applyFont="1" applyFill="1" applyAlignment="1">
      <alignment horizontal="center" vertical="center" wrapText="1"/>
    </xf>
    <xf numFmtId="0" fontId="512" fillId="18" borderId="0" xfId="43" applyFont="1" applyFill="1" applyAlignment="1">
      <alignment horizontal="center" vertical="center"/>
    </xf>
    <xf numFmtId="0" fontId="513" fillId="22" borderId="0" xfId="8" applyFont="1" applyFill="1" applyAlignment="1">
      <alignment vertical="center"/>
    </xf>
    <xf numFmtId="0" fontId="512" fillId="22" borderId="0" xfId="43" applyFont="1" applyFill="1" applyAlignment="1">
      <alignment vertical="center"/>
    </xf>
    <xf numFmtId="0" fontId="112" fillId="18" borderId="0" xfId="43" applyFont="1" applyFill="1" applyAlignment="1">
      <alignment horizontal="center" vertical="center" wrapText="1"/>
    </xf>
    <xf numFmtId="0" fontId="512" fillId="18" borderId="0" xfId="43" applyFont="1" applyFill="1" applyAlignment="1">
      <alignment horizontal="center" vertical="center" wrapText="1"/>
    </xf>
    <xf numFmtId="0" fontId="6" fillId="18" borderId="0" xfId="29" applyFont="1" applyFill="1" applyAlignment="1">
      <alignment vertical="center"/>
    </xf>
    <xf numFmtId="0" fontId="434" fillId="18" borderId="0" xfId="0" applyFont="1" applyFill="1" applyAlignment="1">
      <alignment horizontal="center" vertical="center"/>
    </xf>
    <xf numFmtId="0" fontId="6" fillId="22" borderId="0" xfId="29" applyFont="1" applyFill="1" applyAlignment="1">
      <alignment vertical="center"/>
    </xf>
    <xf numFmtId="0" fontId="123" fillId="48" borderId="0" xfId="29" applyFont="1" applyFill="1" applyAlignment="1">
      <alignment horizontal="center" vertical="center"/>
    </xf>
    <xf numFmtId="0" fontId="123" fillId="48" borderId="0" xfId="29" applyFont="1" applyFill="1" applyAlignment="1">
      <alignment vertical="center" wrapText="1"/>
    </xf>
    <xf numFmtId="0" fontId="514" fillId="48" borderId="0" xfId="43" applyFont="1" applyFill="1" applyAlignment="1">
      <alignment vertical="center"/>
    </xf>
    <xf numFmtId="0" fontId="6" fillId="48" borderId="0" xfId="29" applyFont="1" applyFill="1" applyAlignment="1">
      <alignment vertical="center"/>
    </xf>
    <xf numFmtId="0" fontId="231" fillId="18" borderId="0" xfId="29" applyFont="1" applyFill="1" applyAlignment="1">
      <alignment horizontal="center" vertical="center" wrapText="1"/>
    </xf>
    <xf numFmtId="0" fontId="512" fillId="18" borderId="0" xfId="43" applyFont="1" applyFill="1" applyAlignment="1">
      <alignment vertical="center"/>
    </xf>
    <xf numFmtId="0" fontId="515" fillId="18" borderId="0" xfId="0" applyFont="1" applyFill="1" applyAlignment="1">
      <alignment horizontal="center" vertical="center" wrapText="1"/>
    </xf>
    <xf numFmtId="0" fontId="516" fillId="18" borderId="0" xfId="0" applyFont="1" applyFill="1" applyAlignment="1">
      <alignment vertical="center" wrapText="1"/>
    </xf>
    <xf numFmtId="0" fontId="227" fillId="18" borderId="0" xfId="1" applyFont="1" applyFill="1" applyAlignment="1">
      <alignment horizontal="center" vertical="center"/>
    </xf>
    <xf numFmtId="0" fontId="227" fillId="18" borderId="0" xfId="1" applyFont="1" applyFill="1" applyAlignment="1">
      <alignment horizontal="center" vertical="center" wrapText="1"/>
    </xf>
    <xf numFmtId="0" fontId="227" fillId="18" borderId="0" xfId="1" applyFont="1" applyFill="1" applyBorder="1" applyAlignment="1">
      <alignment horizontal="center" vertical="center" wrapText="1"/>
    </xf>
    <xf numFmtId="0" fontId="182" fillId="18" borderId="0" xfId="1" applyFont="1" applyFill="1" applyBorder="1" applyAlignment="1">
      <alignment horizontal="center" vertical="center" wrapText="1"/>
    </xf>
    <xf numFmtId="0" fontId="434" fillId="48" borderId="0" xfId="0" applyFont="1" applyFill="1" applyAlignment="1">
      <alignment horizontal="center" vertical="center"/>
    </xf>
    <xf numFmtId="0" fontId="213" fillId="48" borderId="0" xfId="0" applyFont="1" applyFill="1" applyAlignment="1">
      <alignment horizontal="center" vertical="center"/>
    </xf>
    <xf numFmtId="0" fontId="227" fillId="18" borderId="0" xfId="1" applyFont="1" applyFill="1" applyAlignment="1">
      <alignment vertical="center"/>
    </xf>
    <xf numFmtId="0" fontId="114" fillId="18" borderId="0" xfId="0" applyFont="1" applyFill="1" applyAlignment="1">
      <alignment vertical="center"/>
    </xf>
    <xf numFmtId="0" fontId="114" fillId="18" borderId="0" xfId="0" applyFont="1" applyFill="1"/>
    <xf numFmtId="0" fontId="517" fillId="0" borderId="0" xfId="1" applyFont="1" applyAlignment="1">
      <alignment vertical="center"/>
    </xf>
    <xf numFmtId="0" fontId="118" fillId="45" borderId="163" xfId="8" applyFont="1" applyFill="1" applyBorder="1" applyAlignment="1">
      <alignment horizontal="center" vertical="center"/>
    </xf>
    <xf numFmtId="0" fontId="231" fillId="45" borderId="171" xfId="29" applyFont="1" applyFill="1" applyBorder="1" applyAlignment="1">
      <alignment horizontal="center" vertical="center" wrapText="1"/>
    </xf>
    <xf numFmtId="0" fontId="231" fillId="45" borderId="172" xfId="29" applyFont="1" applyFill="1" applyBorder="1" applyAlignment="1">
      <alignment horizontal="center" vertical="center" wrapText="1"/>
    </xf>
    <xf numFmtId="0" fontId="231" fillId="45" borderId="173" xfId="29" applyFont="1" applyFill="1" applyBorder="1" applyAlignment="1">
      <alignment horizontal="center" vertical="center" wrapText="1"/>
    </xf>
    <xf numFmtId="0" fontId="224" fillId="45" borderId="171" xfId="8" applyFont="1" applyFill="1" applyBorder="1" applyAlignment="1">
      <alignment horizontal="center"/>
    </xf>
    <xf numFmtId="0" fontId="224" fillId="45" borderId="172" xfId="8" applyFont="1" applyFill="1" applyBorder="1" applyAlignment="1">
      <alignment horizontal="center"/>
    </xf>
    <xf numFmtId="0" fontId="224" fillId="45" borderId="173" xfId="8" applyFont="1" applyFill="1" applyBorder="1" applyAlignment="1">
      <alignment horizontal="center"/>
    </xf>
    <xf numFmtId="0" fontId="17" fillId="26" borderId="162" xfId="8" applyFont="1" applyFill="1" applyBorder="1" applyAlignment="1">
      <alignment horizontal="center" vertical="center" textRotation="90"/>
    </xf>
    <xf numFmtId="0" fontId="231" fillId="45" borderId="17" xfId="29" applyFont="1" applyFill="1" applyBorder="1" applyAlignment="1">
      <alignment horizontal="center" vertical="center" wrapText="1"/>
    </xf>
    <xf numFmtId="0" fontId="231" fillId="45" borderId="0" xfId="29" applyFont="1" applyFill="1" applyAlignment="1">
      <alignment horizontal="center" vertical="center" wrapText="1"/>
    </xf>
    <xf numFmtId="0" fontId="231" fillId="45" borderId="162" xfId="29" applyFont="1" applyFill="1" applyBorder="1" applyAlignment="1">
      <alignment horizontal="center" vertical="center" wrapText="1"/>
    </xf>
    <xf numFmtId="0" fontId="518" fillId="18" borderId="17" xfId="0" applyFont="1" applyFill="1" applyBorder="1"/>
    <xf numFmtId="0" fontId="518" fillId="18" borderId="0" xfId="0" applyFont="1" applyFill="1"/>
    <xf numFmtId="0" fontId="3" fillId="18" borderId="162" xfId="8" applyFill="1" applyBorder="1"/>
    <xf numFmtId="0" fontId="475" fillId="18" borderId="17" xfId="29" applyFont="1" applyFill="1" applyBorder="1" applyAlignment="1">
      <alignment horizontal="center" vertical="center" wrapText="1"/>
    </xf>
    <xf numFmtId="0" fontId="475" fillId="18" borderId="0" xfId="29" applyFont="1" applyFill="1" applyAlignment="1">
      <alignment horizontal="center" vertical="center" wrapText="1"/>
    </xf>
    <xf numFmtId="0" fontId="475" fillId="18" borderId="162" xfId="29" applyFont="1" applyFill="1" applyBorder="1" applyAlignment="1">
      <alignment horizontal="center" vertical="center" wrapText="1"/>
    </xf>
    <xf numFmtId="0" fontId="248" fillId="18" borderId="17" xfId="29" applyFont="1" applyFill="1" applyBorder="1" applyAlignment="1">
      <alignment horizontal="center" vertical="center"/>
    </xf>
    <xf numFmtId="0" fontId="114" fillId="18" borderId="0" xfId="8" applyFont="1" applyFill="1" applyAlignment="1">
      <alignment vertical="center"/>
    </xf>
    <xf numFmtId="0" fontId="519" fillId="18" borderId="17" xfId="29" applyFont="1" applyFill="1" applyBorder="1" applyAlignment="1">
      <alignment horizontal="center" vertical="center"/>
    </xf>
    <xf numFmtId="0" fontId="520" fillId="18" borderId="17" xfId="8" applyFont="1" applyFill="1" applyBorder="1" applyAlignment="1">
      <alignment horizontal="center" vertical="center"/>
    </xf>
    <xf numFmtId="0" fontId="3" fillId="18" borderId="115" xfId="8" applyFill="1" applyBorder="1"/>
    <xf numFmtId="0" fontId="3" fillId="0" borderId="108" xfId="8" applyBorder="1"/>
    <xf numFmtId="0" fontId="3" fillId="18" borderId="108" xfId="8" applyFill="1" applyBorder="1"/>
    <xf numFmtId="0" fontId="3" fillId="18" borderId="109" xfId="8" applyFill="1" applyBorder="1"/>
    <xf numFmtId="0" fontId="123" fillId="18" borderId="17" xfId="8" applyFont="1" applyFill="1" applyBorder="1" applyAlignment="1">
      <alignment horizontal="center" vertical="center" wrapText="1"/>
    </xf>
    <xf numFmtId="0" fontId="123" fillId="18" borderId="0" xfId="8" applyFont="1" applyFill="1" applyAlignment="1">
      <alignment horizontal="center" vertical="center" wrapText="1"/>
    </xf>
    <xf numFmtId="0" fontId="123" fillId="18" borderId="162" xfId="8" applyFont="1" applyFill="1" applyBorder="1" applyAlignment="1">
      <alignment horizontal="center" vertical="center" wrapText="1"/>
    </xf>
    <xf numFmtId="0" fontId="114" fillId="18" borderId="17" xfId="8" applyFont="1" applyFill="1" applyBorder="1" applyAlignment="1">
      <alignment vertical="center" wrapText="1"/>
    </xf>
    <xf numFmtId="0" fontId="114" fillId="18" borderId="0" xfId="8" applyFont="1" applyFill="1" applyAlignment="1">
      <alignment vertical="center" wrapText="1"/>
    </xf>
    <xf numFmtId="0" fontId="114" fillId="18" borderId="162" xfId="8" applyFont="1" applyFill="1" applyBorder="1" applyAlignment="1">
      <alignment vertical="center" wrapText="1"/>
    </xf>
    <xf numFmtId="200" fontId="233" fillId="48" borderId="0" xfId="8" applyNumberFormat="1" applyFont="1" applyFill="1" applyAlignment="1">
      <alignment horizontal="center" vertical="center"/>
    </xf>
    <xf numFmtId="200" fontId="233" fillId="22" borderId="0" xfId="8" applyNumberFormat="1" applyFont="1" applyFill="1" applyAlignment="1">
      <alignment horizontal="center" vertical="center"/>
    </xf>
    <xf numFmtId="193" fontId="233" fillId="48" borderId="0" xfId="8" applyNumberFormat="1" applyFont="1" applyFill="1" applyAlignment="1">
      <alignment vertical="center"/>
    </xf>
    <xf numFmtId="193" fontId="233" fillId="22" borderId="162" xfId="8" applyNumberFormat="1" applyFont="1" applyFill="1" applyBorder="1" applyAlignment="1">
      <alignment vertical="center"/>
    </xf>
    <xf numFmtId="0" fontId="434" fillId="45" borderId="171" xfId="8" applyFont="1" applyFill="1" applyBorder="1" applyAlignment="1" applyProtection="1">
      <alignment horizontal="center" vertical="center"/>
      <protection hidden="1"/>
    </xf>
    <xf numFmtId="0" fontId="434" fillId="45" borderId="172" xfId="8" applyFont="1" applyFill="1" applyBorder="1" applyAlignment="1" applyProtection="1">
      <alignment horizontal="center" vertical="center"/>
      <protection hidden="1"/>
    </xf>
    <xf numFmtId="0" fontId="434" fillId="45" borderId="173" xfId="8" applyFont="1" applyFill="1" applyBorder="1" applyAlignment="1" applyProtection="1">
      <alignment horizontal="center" vertical="center"/>
      <protection hidden="1"/>
    </xf>
    <xf numFmtId="0" fontId="123" fillId="22" borderId="17" xfId="29" applyFont="1" applyFill="1" applyBorder="1" applyAlignment="1">
      <alignment horizontal="center" vertical="center" wrapText="1"/>
    </xf>
    <xf numFmtId="165" fontId="215" fillId="23" borderId="0" xfId="29" applyNumberFormat="1" applyFont="1" applyFill="1" applyAlignment="1">
      <alignment horizontal="center" vertical="center"/>
    </xf>
    <xf numFmtId="181" fontId="123" fillId="22" borderId="0" xfId="29" applyNumberFormat="1" applyFont="1" applyFill="1" applyAlignment="1">
      <alignment horizontal="right" vertical="center"/>
    </xf>
    <xf numFmtId="3" fontId="213" fillId="22" borderId="0" xfId="29" applyNumberFormat="1" applyFont="1" applyFill="1" applyAlignment="1">
      <alignment horizontal="center" vertical="center"/>
    </xf>
    <xf numFmtId="0" fontId="123" fillId="22" borderId="162" xfId="29" applyFont="1" applyFill="1" applyBorder="1" applyAlignment="1">
      <alignment horizontal="center" vertical="center"/>
    </xf>
    <xf numFmtId="0" fontId="152" fillId="18" borderId="257" xfId="8" applyFont="1" applyFill="1" applyBorder="1" applyAlignment="1">
      <alignment vertical="center"/>
    </xf>
    <xf numFmtId="0" fontId="3" fillId="0" borderId="164" xfId="8" applyBorder="1"/>
    <xf numFmtId="0" fontId="233" fillId="18" borderId="164" xfId="8" applyFont="1" applyFill="1" applyBorder="1" applyAlignment="1">
      <alignment vertical="center"/>
    </xf>
    <xf numFmtId="0" fontId="363" fillId="18" borderId="164" xfId="8" applyFont="1" applyFill="1" applyBorder="1" applyAlignment="1">
      <alignment horizontal="center" vertical="center"/>
    </xf>
    <xf numFmtId="0" fontId="363" fillId="18" borderId="258" xfId="8" applyFont="1" applyFill="1" applyBorder="1" applyAlignment="1">
      <alignment horizontal="center" vertical="center"/>
    </xf>
    <xf numFmtId="0" fontId="152" fillId="18" borderId="181" xfId="8" applyFont="1" applyFill="1" applyBorder="1" applyAlignment="1">
      <alignment vertical="center"/>
    </xf>
    <xf numFmtId="0" fontId="3" fillId="0" borderId="169" xfId="8" applyBorder="1"/>
    <xf numFmtId="0" fontId="233" fillId="18" borderId="169" xfId="8" applyFont="1" applyFill="1" applyBorder="1" applyAlignment="1">
      <alignment vertical="center"/>
    </xf>
    <xf numFmtId="2" fontId="363" fillId="18" borderId="169" xfId="8" applyNumberFormat="1" applyFont="1" applyFill="1" applyBorder="1" applyAlignment="1">
      <alignment horizontal="center" vertical="center"/>
    </xf>
    <xf numFmtId="2" fontId="363" fillId="18" borderId="182" xfId="8" applyNumberFormat="1" applyFont="1" applyFill="1" applyBorder="1" applyAlignment="1">
      <alignment horizontal="center" vertical="center"/>
    </xf>
    <xf numFmtId="0" fontId="123" fillId="22" borderId="0" xfId="29" applyFont="1" applyFill="1" applyAlignment="1">
      <alignment horizontal="right" vertical="center"/>
    </xf>
    <xf numFmtId="3" fontId="215" fillId="23" borderId="0" xfId="29" applyNumberFormat="1" applyFont="1" applyFill="1" applyAlignment="1">
      <alignment horizontal="center" vertical="center"/>
    </xf>
    <xf numFmtId="165" fontId="213" fillId="22" borderId="0" xfId="29" applyNumberFormat="1" applyFont="1" applyFill="1" applyAlignment="1">
      <alignment horizontal="center" vertical="center"/>
    </xf>
    <xf numFmtId="0" fontId="3" fillId="0" borderId="257" xfId="8" applyBorder="1"/>
    <xf numFmtId="0" fontId="152" fillId="18" borderId="0" xfId="29" applyFont="1" applyFill="1" applyAlignment="1">
      <alignment horizontal="center" vertical="center" wrapText="1"/>
    </xf>
    <xf numFmtId="0" fontId="152" fillId="18" borderId="0" xfId="29" applyFont="1" applyFill="1" applyAlignment="1">
      <alignment horizontal="center" vertical="center"/>
    </xf>
    <xf numFmtId="0" fontId="0" fillId="0" borderId="162" xfId="0" applyBorder="1"/>
    <xf numFmtId="0" fontId="125" fillId="23" borderId="17" xfId="8" applyFont="1" applyFill="1" applyBorder="1" applyAlignment="1">
      <alignment horizontal="center" vertical="center"/>
    </xf>
    <xf numFmtId="201" fontId="125" fillId="23" borderId="0" xfId="8" applyNumberFormat="1" applyFont="1" applyFill="1" applyAlignment="1">
      <alignment horizontal="center" vertical="center"/>
    </xf>
    <xf numFmtId="0" fontId="156" fillId="22" borderId="0" xfId="8" applyFont="1" applyFill="1" applyAlignment="1">
      <alignment horizontal="center" vertical="center"/>
    </xf>
    <xf numFmtId="2" fontId="114" fillId="22" borderId="0" xfId="8" applyNumberFormat="1" applyFont="1" applyFill="1" applyAlignment="1">
      <alignment horizontal="center" vertical="center"/>
    </xf>
    <xf numFmtId="0" fontId="0" fillId="18" borderId="162" xfId="0" applyFill="1" applyBorder="1"/>
    <xf numFmtId="3" fontId="521" fillId="48" borderId="17" xfId="29" applyNumberFormat="1" applyFont="1" applyFill="1" applyBorder="1" applyAlignment="1">
      <alignment horizontal="center" vertical="center"/>
    </xf>
    <xf numFmtId="0" fontId="0" fillId="22" borderId="0" xfId="0" applyFill="1"/>
    <xf numFmtId="0" fontId="0" fillId="22" borderId="162" xfId="0" applyFill="1" applyBorder="1"/>
    <xf numFmtId="3" fontId="522" fillId="23" borderId="261" xfId="29" applyNumberFormat="1" applyFont="1" applyFill="1" applyBorder="1" applyAlignment="1">
      <alignment horizontal="center" vertical="center"/>
    </xf>
    <xf numFmtId="3" fontId="522" fillId="23" borderId="262" xfId="29" applyNumberFormat="1" applyFont="1" applyFill="1" applyBorder="1" applyAlignment="1">
      <alignment horizontal="center" vertical="center"/>
    </xf>
    <xf numFmtId="3" fontId="522" fillId="23" borderId="263" xfId="29" applyNumberFormat="1" applyFont="1" applyFill="1" applyBorder="1" applyAlignment="1">
      <alignment horizontal="center" vertical="center"/>
    </xf>
    <xf numFmtId="0" fontId="9" fillId="18" borderId="17" xfId="8" applyFont="1" applyFill="1" applyBorder="1"/>
    <xf numFmtId="201" fontId="125" fillId="18" borderId="0" xfId="8" applyNumberFormat="1" applyFont="1" applyFill="1" applyAlignment="1">
      <alignment horizontal="center" vertical="center"/>
    </xf>
    <xf numFmtId="0" fontId="156" fillId="18" borderId="0" xfId="8" applyFont="1" applyFill="1" applyAlignment="1">
      <alignment horizontal="center" vertical="center"/>
    </xf>
    <xf numFmtId="2" fontId="114" fillId="18" borderId="0" xfId="8" applyNumberFormat="1" applyFont="1" applyFill="1" applyAlignment="1">
      <alignment horizontal="center" vertical="center"/>
    </xf>
    <xf numFmtId="0" fontId="1" fillId="18" borderId="17" xfId="0" applyFont="1" applyFill="1" applyBorder="1" applyAlignment="1">
      <alignment horizontal="center" vertical="center" wrapText="1"/>
    </xf>
    <xf numFmtId="0" fontId="1" fillId="18" borderId="0" xfId="0" applyFont="1" applyFill="1" applyAlignment="1">
      <alignment horizontal="center" vertical="center" wrapText="1"/>
    </xf>
    <xf numFmtId="0" fontId="1" fillId="18" borderId="162" xfId="0" applyFont="1" applyFill="1" applyBorder="1" applyAlignment="1">
      <alignment horizontal="center" vertical="center" wrapText="1"/>
    </xf>
    <xf numFmtId="0" fontId="1" fillId="18" borderId="204" xfId="0" applyFont="1" applyFill="1" applyBorder="1" applyAlignment="1">
      <alignment horizontal="center" vertical="center" wrapText="1"/>
    </xf>
    <xf numFmtId="0" fontId="1" fillId="18" borderId="177" xfId="0" applyFont="1" applyFill="1" applyBorder="1" applyAlignment="1">
      <alignment horizontal="center" vertical="center" wrapText="1"/>
    </xf>
    <xf numFmtId="0" fontId="1" fillId="18" borderId="178" xfId="0" applyFont="1" applyFill="1" applyBorder="1" applyAlignment="1">
      <alignment horizontal="center" vertical="center" wrapText="1"/>
    </xf>
    <xf numFmtId="0" fontId="125" fillId="23" borderId="261" xfId="8" applyFont="1" applyFill="1" applyBorder="1" applyAlignment="1">
      <alignment horizontal="center" vertical="center"/>
    </xf>
    <xf numFmtId="201" fontId="125" fillId="23" borderId="262" xfId="8" applyNumberFormat="1" applyFont="1" applyFill="1" applyBorder="1" applyAlignment="1">
      <alignment horizontal="center" vertical="center"/>
    </xf>
    <xf numFmtId="0" fontId="156" fillId="22" borderId="262" xfId="8" applyFont="1" applyFill="1" applyBorder="1" applyAlignment="1">
      <alignment horizontal="center" vertical="center"/>
    </xf>
    <xf numFmtId="2" fontId="114" fillId="22" borderId="262" xfId="8" applyNumberFormat="1" applyFont="1" applyFill="1" applyBorder="1" applyAlignment="1">
      <alignment horizontal="center" vertical="center"/>
    </xf>
    <xf numFmtId="0" fontId="523" fillId="18" borderId="115" xfId="8" applyFont="1" applyFill="1" applyBorder="1" applyAlignment="1">
      <alignment horizontal="center" vertical="center" wrapText="1"/>
    </xf>
    <xf numFmtId="0" fontId="523" fillId="18" borderId="108" xfId="8" applyFont="1" applyFill="1" applyBorder="1" applyAlignment="1">
      <alignment horizontal="center" vertical="center" wrapText="1"/>
    </xf>
    <xf numFmtId="0" fontId="523" fillId="18" borderId="109" xfId="8" applyFont="1" applyFill="1" applyBorder="1" applyAlignment="1">
      <alignment horizontal="center" vertical="center" wrapText="1"/>
    </xf>
    <xf numFmtId="0" fontId="434" fillId="45" borderId="171" xfId="29" applyFont="1" applyFill="1" applyBorder="1" applyAlignment="1">
      <alignment horizontal="center" vertical="center"/>
    </xf>
    <xf numFmtId="0" fontId="434" fillId="45" borderId="172" xfId="29" applyFont="1" applyFill="1" applyBorder="1" applyAlignment="1">
      <alignment horizontal="center" vertical="center"/>
    </xf>
    <xf numFmtId="0" fontId="434" fillId="45" borderId="173" xfId="29" applyFont="1" applyFill="1" applyBorder="1" applyAlignment="1">
      <alignment horizontal="center" vertical="center"/>
    </xf>
    <xf numFmtId="0" fontId="523" fillId="18" borderId="17" xfId="8" applyFont="1" applyFill="1" applyBorder="1" applyAlignment="1">
      <alignment horizontal="left" vertical="center"/>
    </xf>
    <xf numFmtId="0" fontId="222" fillId="18" borderId="0" xfId="0" applyFont="1" applyFill="1" applyAlignment="1">
      <alignment wrapText="1"/>
    </xf>
    <xf numFmtId="0" fontId="524" fillId="18" borderId="0" xfId="43" applyFont="1" applyFill="1" applyBorder="1" applyAlignment="1">
      <alignment horizontal="center" vertical="center" wrapText="1"/>
    </xf>
    <xf numFmtId="0" fontId="524" fillId="18" borderId="162" xfId="43" applyFont="1" applyFill="1" applyBorder="1" applyAlignment="1">
      <alignment horizontal="center" vertical="center" wrapText="1"/>
    </xf>
    <xf numFmtId="0" fontId="434" fillId="45" borderId="17" xfId="29" applyFont="1" applyFill="1" applyBorder="1" applyAlignment="1">
      <alignment horizontal="center" vertical="center"/>
    </xf>
    <xf numFmtId="0" fontId="434" fillId="45" borderId="0" xfId="29" applyFont="1" applyFill="1" applyAlignment="1">
      <alignment horizontal="center" vertical="center"/>
    </xf>
    <xf numFmtId="0" fontId="434" fillId="45" borderId="162" xfId="29" applyFont="1" applyFill="1" applyBorder="1" applyAlignment="1">
      <alignment horizontal="center" vertical="center"/>
    </xf>
    <xf numFmtId="0" fontId="170" fillId="18" borderId="17" xfId="0" applyFont="1" applyFill="1" applyBorder="1" applyAlignment="1">
      <alignment horizontal="center" vertical="center" wrapText="1"/>
    </xf>
    <xf numFmtId="0" fontId="170" fillId="18" borderId="0" xfId="0" applyFont="1" applyFill="1" applyAlignment="1">
      <alignment horizontal="center" vertical="center" wrapText="1"/>
    </xf>
    <xf numFmtId="0" fontId="170" fillId="18" borderId="162" xfId="0" applyFont="1" applyFill="1" applyBorder="1" applyAlignment="1">
      <alignment horizontal="center" vertical="center" wrapText="1"/>
    </xf>
    <xf numFmtId="0" fontId="123" fillId="18" borderId="17" xfId="29" applyFont="1" applyFill="1" applyBorder="1" applyAlignment="1">
      <alignment horizontal="center" vertical="center"/>
    </xf>
    <xf numFmtId="0" fontId="123" fillId="18" borderId="0" xfId="29" applyFont="1" applyFill="1" applyAlignment="1">
      <alignment horizontal="center" vertical="center"/>
    </xf>
    <xf numFmtId="0" fontId="123" fillId="18" borderId="162" xfId="29" applyFont="1" applyFill="1" applyBorder="1" applyAlignment="1">
      <alignment horizontal="center" vertical="center"/>
    </xf>
    <xf numFmtId="0" fontId="170" fillId="18" borderId="204" xfId="0" applyFont="1" applyFill="1" applyBorder="1" applyAlignment="1">
      <alignment horizontal="center" vertical="center" wrapText="1"/>
    </xf>
    <xf numFmtId="0" fontId="170" fillId="18" borderId="177" xfId="0" applyFont="1" applyFill="1" applyBorder="1" applyAlignment="1">
      <alignment horizontal="center" vertical="center" wrapText="1"/>
    </xf>
    <xf numFmtId="0" fontId="170" fillId="18" borderId="178" xfId="0" applyFont="1" applyFill="1" applyBorder="1" applyAlignment="1">
      <alignment horizontal="center" vertical="center" wrapText="1"/>
    </xf>
    <xf numFmtId="0" fontId="156" fillId="18" borderId="17" xfId="29" applyFont="1" applyFill="1" applyBorder="1" applyAlignment="1">
      <alignment horizontal="center" vertical="center" wrapText="1"/>
    </xf>
    <xf numFmtId="0" fontId="156" fillId="18" borderId="0" xfId="29" applyFont="1" applyFill="1" applyAlignment="1">
      <alignment horizontal="center" vertical="center" wrapText="1"/>
    </xf>
    <xf numFmtId="0" fontId="201" fillId="18" borderId="0" xfId="8" applyFont="1" applyFill="1" applyAlignment="1">
      <alignment horizontal="center" vertical="center" wrapText="1"/>
    </xf>
    <xf numFmtId="0" fontId="114" fillId="18" borderId="0" xfId="8" applyFont="1" applyFill="1" applyAlignment="1">
      <alignment horizontal="center" vertical="center" wrapText="1"/>
    </xf>
    <xf numFmtId="0" fontId="156" fillId="18" borderId="162" xfId="29" applyFont="1" applyFill="1" applyBorder="1" applyAlignment="1">
      <alignment horizontal="center" vertical="center" wrapText="1"/>
    </xf>
    <xf numFmtId="0" fontId="525" fillId="18" borderId="171" xfId="8" applyFont="1" applyFill="1" applyBorder="1" applyAlignment="1">
      <alignment horizontal="center" vertical="center"/>
    </xf>
    <xf numFmtId="0" fontId="525" fillId="18" borderId="172" xfId="8" applyFont="1" applyFill="1" applyBorder="1" applyAlignment="1">
      <alignment horizontal="center" vertical="center"/>
    </xf>
    <xf numFmtId="0" fontId="525" fillId="18" borderId="173" xfId="8" applyFont="1" applyFill="1" applyBorder="1" applyAlignment="1">
      <alignment horizontal="center" vertical="center"/>
    </xf>
    <xf numFmtId="0" fontId="363" fillId="26" borderId="162" xfId="8" applyFont="1" applyFill="1" applyBorder="1" applyAlignment="1">
      <alignment horizontal="center" vertical="center" textRotation="90"/>
    </xf>
    <xf numFmtId="0" fontId="181" fillId="18" borderId="17" xfId="43" applyFont="1" applyFill="1" applyBorder="1" applyAlignment="1">
      <alignment horizontal="center" vertical="center" wrapText="1"/>
    </xf>
    <xf numFmtId="0" fontId="181" fillId="18" borderId="0" xfId="43" applyFont="1" applyFill="1" applyBorder="1" applyAlignment="1">
      <alignment horizontal="center" vertical="center" wrapText="1"/>
    </xf>
    <xf numFmtId="0" fontId="181" fillId="18" borderId="162" xfId="43" applyFont="1" applyFill="1" applyBorder="1" applyAlignment="1">
      <alignment horizontal="center" vertical="center" wrapText="1"/>
    </xf>
    <xf numFmtId="0" fontId="126" fillId="23" borderId="17" xfId="8" applyFont="1" applyFill="1" applyBorder="1" applyAlignment="1">
      <alignment horizontal="center" vertical="center"/>
    </xf>
    <xf numFmtId="201" fontId="126" fillId="23" borderId="0" xfId="8" applyNumberFormat="1" applyFont="1" applyFill="1" applyAlignment="1">
      <alignment horizontal="center" vertical="center"/>
    </xf>
    <xf numFmtId="165" fontId="126" fillId="23" borderId="0" xfId="29" applyNumberFormat="1" applyFont="1" applyFill="1" applyAlignment="1">
      <alignment horizontal="center" vertical="center"/>
    </xf>
    <xf numFmtId="193" fontId="156" fillId="22" borderId="0" xfId="8" applyNumberFormat="1" applyFont="1" applyFill="1" applyAlignment="1">
      <alignment horizontal="center" vertical="center"/>
    </xf>
    <xf numFmtId="2" fontId="159" fillId="22" borderId="162" xfId="8" applyNumberFormat="1" applyFont="1" applyFill="1" applyBorder="1" applyAlignment="1">
      <alignment horizontal="center" vertical="center"/>
    </xf>
    <xf numFmtId="165" fontId="114" fillId="22" borderId="0" xfId="29" applyNumberFormat="1" applyFont="1" applyFill="1" applyAlignment="1">
      <alignment horizontal="center" vertical="center"/>
    </xf>
    <xf numFmtId="0" fontId="110" fillId="18" borderId="17" xfId="43" applyFill="1" applyBorder="1" applyAlignment="1">
      <alignment vertical="center" wrapText="1"/>
    </xf>
    <xf numFmtId="0" fontId="110" fillId="18" borderId="0" xfId="43" applyFill="1" applyBorder="1" applyAlignment="1">
      <alignment vertical="center" wrapText="1"/>
    </xf>
    <xf numFmtId="0" fontId="156" fillId="18" borderId="17" xfId="29" applyFont="1" applyFill="1" applyBorder="1" applyAlignment="1">
      <alignment horizontal="center" vertical="top" wrapText="1"/>
    </xf>
    <xf numFmtId="0" fontId="156" fillId="18" borderId="0" xfId="29" applyFont="1" applyFill="1" applyAlignment="1">
      <alignment horizontal="center" vertical="top" wrapText="1"/>
    </xf>
    <xf numFmtId="0" fontId="142" fillId="18" borderId="0" xfId="8" applyFont="1" applyFill="1" applyAlignment="1">
      <alignment horizontal="center" vertical="top" wrapText="1"/>
    </xf>
    <xf numFmtId="0" fontId="114" fillId="18" borderId="0" xfId="29" applyFont="1" applyFill="1" applyAlignment="1">
      <alignment horizontal="center" vertical="top" wrapText="1"/>
    </xf>
    <xf numFmtId="0" fontId="156" fillId="18" borderId="162" xfId="29" applyFont="1" applyFill="1" applyBorder="1" applyAlignment="1">
      <alignment horizontal="center" vertical="top" wrapText="1"/>
    </xf>
    <xf numFmtId="0" fontId="126" fillId="18" borderId="261" xfId="29" applyFont="1" applyFill="1" applyBorder="1" applyAlignment="1">
      <alignment vertical="center"/>
    </xf>
    <xf numFmtId="0" fontId="126" fillId="18" borderId="262" xfId="29" applyFont="1" applyFill="1" applyBorder="1" applyAlignment="1">
      <alignment vertical="center"/>
    </xf>
    <xf numFmtId="0" fontId="126" fillId="18" borderId="263" xfId="29" applyFont="1" applyFill="1" applyBorder="1" applyAlignment="1">
      <alignment vertical="center"/>
    </xf>
    <xf numFmtId="0" fontId="526" fillId="18" borderId="77" xfId="8" applyFont="1" applyFill="1" applyBorder="1" applyAlignment="1">
      <alignment vertical="center"/>
    </xf>
    <xf numFmtId="0" fontId="512" fillId="18" borderId="0" xfId="43" applyFont="1" applyFill="1" applyBorder="1" applyAlignment="1">
      <alignment vertical="center"/>
    </xf>
    <xf numFmtId="0" fontId="166" fillId="18" borderId="108" xfId="8" applyFont="1" applyFill="1" applyBorder="1" applyAlignment="1">
      <alignment vertical="center"/>
    </xf>
    <xf numFmtId="0" fontId="166" fillId="18" borderId="109" xfId="8" applyFont="1" applyFill="1" applyBorder="1" applyAlignment="1">
      <alignment vertical="center"/>
    </xf>
    <xf numFmtId="0" fontId="170" fillId="18" borderId="17" xfId="0" applyFont="1" applyFill="1" applyBorder="1" applyAlignment="1">
      <alignment horizontal="center" vertical="center"/>
    </xf>
    <xf numFmtId="0" fontId="170" fillId="18" borderId="0" xfId="0" applyFont="1" applyFill="1" applyAlignment="1">
      <alignment horizontal="center" vertical="center"/>
    </xf>
    <xf numFmtId="0" fontId="170" fillId="18" borderId="162" xfId="0" applyFont="1" applyFill="1" applyBorder="1" applyAlignment="1">
      <alignment horizontal="center" vertical="center"/>
    </xf>
    <xf numFmtId="0" fontId="170" fillId="18" borderId="204" xfId="0" applyFont="1" applyFill="1" applyBorder="1" applyAlignment="1">
      <alignment horizontal="center" vertical="center"/>
    </xf>
    <xf numFmtId="0" fontId="170" fillId="18" borderId="177" xfId="0" applyFont="1" applyFill="1" applyBorder="1" applyAlignment="1">
      <alignment horizontal="center" vertical="center"/>
    </xf>
    <xf numFmtId="0" fontId="170" fillId="18" borderId="178" xfId="0" applyFont="1" applyFill="1" applyBorder="1" applyAlignment="1">
      <alignment horizontal="center" vertical="center"/>
    </xf>
    <xf numFmtId="0" fontId="527" fillId="18" borderId="17" xfId="8" applyFont="1" applyFill="1" applyBorder="1" applyAlignment="1">
      <alignment horizontal="center" vertical="center" wrapText="1"/>
    </xf>
    <xf numFmtId="0" fontId="527" fillId="18" borderId="0" xfId="8" applyFont="1" applyFill="1" applyAlignment="1">
      <alignment horizontal="center" vertical="center" wrapText="1"/>
    </xf>
    <xf numFmtId="0" fontId="527" fillId="18" borderId="204" xfId="8" applyFont="1" applyFill="1" applyBorder="1" applyAlignment="1">
      <alignment horizontal="center" vertical="center" wrapText="1"/>
    </xf>
    <xf numFmtId="0" fontId="527" fillId="18" borderId="177" xfId="8" applyFont="1" applyFill="1" applyBorder="1" applyAlignment="1">
      <alignment horizontal="center" vertical="center" wrapText="1"/>
    </xf>
    <xf numFmtId="0" fontId="0" fillId="18" borderId="178" xfId="0" applyFill="1" applyBorder="1"/>
    <xf numFmtId="202" fontId="126" fillId="23" borderId="0" xfId="8" applyNumberFormat="1" applyFont="1" applyFill="1" applyAlignment="1">
      <alignment horizontal="center" vertical="center"/>
    </xf>
    <xf numFmtId="201" fontId="132" fillId="22" borderId="0" xfId="8" applyNumberFormat="1" applyFont="1" applyFill="1" applyAlignment="1">
      <alignment horizontal="center" vertical="center"/>
    </xf>
    <xf numFmtId="193" fontId="233" fillId="48" borderId="162" xfId="8" applyNumberFormat="1" applyFont="1" applyFill="1" applyBorder="1" applyAlignment="1">
      <alignment horizontal="center" vertical="center"/>
    </xf>
    <xf numFmtId="0" fontId="231" fillId="45" borderId="17" xfId="29" applyFont="1" applyFill="1" applyBorder="1" applyAlignment="1">
      <alignment horizontal="center" vertical="center"/>
    </xf>
    <xf numFmtId="0" fontId="231" fillId="45" borderId="0" xfId="29" applyFont="1" applyFill="1" applyAlignment="1">
      <alignment horizontal="center" vertical="center"/>
    </xf>
    <xf numFmtId="0" fontId="231" fillId="45" borderId="162" xfId="29" applyFont="1" applyFill="1" applyBorder="1" applyAlignment="1">
      <alignment horizontal="center" vertical="center"/>
    </xf>
    <xf numFmtId="0" fontId="156" fillId="18" borderId="17" xfId="29" applyFont="1" applyFill="1" applyBorder="1" applyAlignment="1">
      <alignment horizontal="center" vertical="center"/>
    </xf>
    <xf numFmtId="0" fontId="156" fillId="18" borderId="0" xfId="29" applyFont="1" applyFill="1" applyAlignment="1">
      <alignment horizontal="center" vertical="center"/>
    </xf>
    <xf numFmtId="0" fontId="156" fillId="18" borderId="162" xfId="29" applyFont="1" applyFill="1" applyBorder="1" applyAlignment="1">
      <alignment horizontal="center" vertical="center"/>
    </xf>
    <xf numFmtId="0" fontId="0" fillId="22" borderId="0" xfId="0" applyFill="1" applyAlignment="1">
      <alignment horizontal="center"/>
    </xf>
    <xf numFmtId="193" fontId="114" fillId="48" borderId="0" xfId="8" applyNumberFormat="1" applyFont="1" applyFill="1" applyAlignment="1">
      <alignment horizontal="center" vertical="center"/>
    </xf>
    <xf numFmtId="193" fontId="114" fillId="48" borderId="162" xfId="8" applyNumberFormat="1" applyFont="1" applyFill="1" applyBorder="1" applyAlignment="1">
      <alignment horizontal="center" vertical="center"/>
    </xf>
    <xf numFmtId="0" fontId="145" fillId="18" borderId="17" xfId="29" applyFont="1" applyFill="1" applyBorder="1" applyAlignment="1">
      <alignment horizontal="center" vertical="center"/>
    </xf>
    <xf numFmtId="0" fontId="145" fillId="18" borderId="0" xfId="29" applyFont="1" applyFill="1" applyAlignment="1">
      <alignment horizontal="center" vertical="center"/>
    </xf>
    <xf numFmtId="0" fontId="145" fillId="18" borderId="162" xfId="29" applyFont="1" applyFill="1" applyBorder="1" applyAlignment="1">
      <alignment horizontal="center" vertical="center"/>
    </xf>
    <xf numFmtId="0" fontId="528" fillId="30" borderId="0" xfId="8" applyFont="1" applyFill="1" applyAlignment="1">
      <alignment horizontal="center" vertical="center"/>
    </xf>
    <xf numFmtId="0" fontId="166" fillId="18" borderId="17" xfId="8" applyFont="1" applyFill="1" applyBorder="1" applyAlignment="1">
      <alignment vertical="center"/>
    </xf>
    <xf numFmtId="0" fontId="166" fillId="18" borderId="0" xfId="8" applyFont="1" applyFill="1" applyAlignment="1">
      <alignment vertical="center"/>
    </xf>
    <xf numFmtId="0" fontId="166" fillId="18" borderId="162" xfId="8" applyFont="1" applyFill="1" applyBorder="1" applyAlignment="1">
      <alignment vertical="center"/>
    </xf>
    <xf numFmtId="0" fontId="166" fillId="18" borderId="204" xfId="8" applyFont="1" applyFill="1" applyBorder="1" applyAlignment="1">
      <alignment vertical="center"/>
    </xf>
    <xf numFmtId="0" fontId="166" fillId="18" borderId="177" xfId="8" applyFont="1" applyFill="1" applyBorder="1" applyAlignment="1">
      <alignment vertical="center"/>
    </xf>
    <xf numFmtId="0" fontId="166" fillId="18" borderId="178" xfId="8" applyFont="1" applyFill="1" applyBorder="1" applyAlignment="1">
      <alignment vertical="center"/>
    </xf>
    <xf numFmtId="0" fontId="166" fillId="18" borderId="17" xfId="8" applyFont="1" applyFill="1" applyBorder="1" applyAlignment="1">
      <alignment horizontal="center" vertical="center" wrapText="1"/>
    </xf>
    <xf numFmtId="0" fontId="166" fillId="18" borderId="0" xfId="8" applyFont="1" applyFill="1" applyAlignment="1">
      <alignment horizontal="center" vertical="center" wrapText="1"/>
    </xf>
    <xf numFmtId="0" fontId="166" fillId="18" borderId="162" xfId="8" applyFont="1" applyFill="1" applyBorder="1" applyAlignment="1">
      <alignment horizontal="center" vertical="center" wrapText="1"/>
    </xf>
    <xf numFmtId="0" fontId="166" fillId="18" borderId="204" xfId="8" applyFont="1" applyFill="1" applyBorder="1" applyAlignment="1">
      <alignment horizontal="center" vertical="center" wrapText="1"/>
    </xf>
    <xf numFmtId="0" fontId="166" fillId="18" borderId="177" xfId="8" applyFont="1" applyFill="1" applyBorder="1" applyAlignment="1">
      <alignment horizontal="center" vertical="center" wrapText="1"/>
    </xf>
    <xf numFmtId="0" fontId="166" fillId="18" borderId="178" xfId="8" applyFont="1" applyFill="1" applyBorder="1" applyAlignment="1">
      <alignment horizontal="center" vertical="center" wrapText="1"/>
    </xf>
    <xf numFmtId="0" fontId="434" fillId="45" borderId="17" xfId="29" applyFont="1" applyFill="1" applyBorder="1" applyAlignment="1">
      <alignment horizontal="center" vertical="center" wrapText="1"/>
    </xf>
    <xf numFmtId="0" fontId="434" fillId="45" borderId="0" xfId="29" applyFont="1" applyFill="1" applyAlignment="1">
      <alignment horizontal="center" vertical="center" wrapText="1"/>
    </xf>
    <xf numFmtId="0" fontId="138" fillId="18" borderId="17" xfId="8" applyFont="1" applyFill="1" applyBorder="1" applyAlignment="1">
      <alignment horizontal="center" vertical="center"/>
    </xf>
    <xf numFmtId="0" fontId="138" fillId="18" borderId="0" xfId="8" applyFont="1" applyFill="1" applyAlignment="1">
      <alignment horizontal="center" vertical="center"/>
    </xf>
    <xf numFmtId="0" fontId="138" fillId="18" borderId="162" xfId="8" applyFont="1" applyFill="1" applyBorder="1" applyAlignment="1">
      <alignment horizontal="center" vertical="center"/>
    </xf>
    <xf numFmtId="0" fontId="142" fillId="18" borderId="0" xfId="29" applyFont="1" applyFill="1" applyAlignment="1">
      <alignment horizontal="center" vertical="center" wrapText="1"/>
    </xf>
    <xf numFmtId="0" fontId="529" fillId="38" borderId="0" xfId="8" applyFont="1" applyFill="1" applyAlignment="1">
      <alignment horizontal="center" vertical="center" wrapText="1"/>
    </xf>
    <xf numFmtId="0" fontId="363" fillId="18" borderId="162" xfId="29" applyFont="1" applyFill="1" applyBorder="1" applyAlignment="1">
      <alignment horizontal="center" vertical="center" wrapText="1"/>
    </xf>
    <xf numFmtId="0" fontId="364" fillId="23" borderId="17" xfId="8" applyFont="1" applyFill="1" applyBorder="1" applyAlignment="1">
      <alignment horizontal="center" vertical="center"/>
    </xf>
    <xf numFmtId="0" fontId="134" fillId="23" borderId="0" xfId="8" applyFont="1" applyFill="1" applyAlignment="1">
      <alignment horizontal="center" vertical="center"/>
    </xf>
    <xf numFmtId="165" fontId="123" fillId="38" borderId="0" xfId="29" applyNumberFormat="1" applyFont="1" applyFill="1" applyAlignment="1">
      <alignment horizontal="center" vertical="center"/>
    </xf>
    <xf numFmtId="0" fontId="233" fillId="18" borderId="0" xfId="29" applyFont="1" applyFill="1" applyAlignment="1">
      <alignment horizontal="center" vertical="center" wrapText="1"/>
    </xf>
    <xf numFmtId="0" fontId="363" fillId="18" borderId="0" xfId="29" applyFont="1" applyFill="1" applyAlignment="1">
      <alignment horizontal="center" vertical="center" wrapText="1"/>
    </xf>
    <xf numFmtId="0" fontId="530" fillId="18" borderId="0" xfId="8" applyFont="1" applyFill="1" applyAlignment="1">
      <alignment horizontal="center" vertical="center" wrapText="1"/>
    </xf>
    <xf numFmtId="0" fontId="138" fillId="18" borderId="115" xfId="8" applyFont="1" applyFill="1" applyBorder="1" applyAlignment="1">
      <alignment horizontal="center" vertical="center"/>
    </xf>
    <xf numFmtId="0" fontId="138" fillId="18" borderId="108" xfId="8" applyFont="1" applyFill="1" applyBorder="1" applyAlignment="1">
      <alignment horizontal="center" vertical="center"/>
    </xf>
    <xf numFmtId="0" fontId="138" fillId="18" borderId="109" xfId="8" applyFont="1" applyFill="1" applyBorder="1" applyAlignment="1">
      <alignment horizontal="center" vertical="center"/>
    </xf>
    <xf numFmtId="0" fontId="531" fillId="30" borderId="17" xfId="8" applyFont="1" applyFill="1" applyBorder="1" applyAlignment="1">
      <alignment horizontal="center" vertical="center"/>
    </xf>
    <xf numFmtId="0" fontId="123" fillId="30" borderId="0" xfId="8" applyFont="1" applyFill="1" applyAlignment="1">
      <alignment horizontal="center" vertical="center"/>
    </xf>
    <xf numFmtId="201" fontId="123" fillId="30" borderId="0" xfId="8" applyNumberFormat="1" applyFont="1" applyFill="1" applyAlignment="1">
      <alignment horizontal="center" vertical="center"/>
    </xf>
    <xf numFmtId="165" fontId="532" fillId="23" borderId="0" xfId="29" applyNumberFormat="1" applyFont="1" applyFill="1" applyAlignment="1">
      <alignment horizontal="center" vertical="center"/>
    </xf>
    <xf numFmtId="193" fontId="131" fillId="48" borderId="162" xfId="8" applyNumberFormat="1" applyFont="1" applyFill="1" applyBorder="1" applyAlignment="1">
      <alignment horizontal="center" vertical="center"/>
    </xf>
    <xf numFmtId="0" fontId="153" fillId="0" borderId="17" xfId="8" applyFont="1" applyBorder="1" applyAlignment="1">
      <alignment horizontal="center" vertical="center"/>
    </xf>
    <xf numFmtId="0" fontId="153" fillId="0" borderId="0" xfId="8" applyFont="1" applyAlignment="1">
      <alignment horizontal="center" vertical="center"/>
    </xf>
    <xf numFmtId="0" fontId="153" fillId="0" borderId="162" xfId="8" applyFont="1" applyBorder="1" applyAlignment="1">
      <alignment horizontal="center" vertical="center"/>
    </xf>
    <xf numFmtId="0" fontId="364" fillId="18" borderId="17" xfId="8" applyFont="1" applyFill="1" applyBorder="1" applyAlignment="1">
      <alignment horizontal="center" vertical="center"/>
    </xf>
    <xf numFmtId="0" fontId="132" fillId="18" borderId="0" xfId="8" applyFont="1" applyFill="1" applyAlignment="1">
      <alignment horizontal="left" vertical="center" wrapText="1"/>
    </xf>
    <xf numFmtId="0" fontId="132" fillId="18" borderId="162" xfId="8" applyFont="1" applyFill="1" applyBorder="1" applyAlignment="1">
      <alignment horizontal="left" vertical="center" wrapText="1"/>
    </xf>
    <xf numFmtId="0" fontId="531" fillId="18" borderId="17" xfId="8" applyFont="1" applyFill="1" applyBorder="1" applyAlignment="1">
      <alignment horizontal="center" vertical="center"/>
    </xf>
    <xf numFmtId="0" fontId="114" fillId="18" borderId="0" xfId="8" applyFont="1" applyFill="1" applyAlignment="1">
      <alignment horizontal="left" vertical="center" wrapText="1"/>
    </xf>
    <xf numFmtId="0" fontId="114" fillId="18" borderId="162" xfId="8" applyFont="1" applyFill="1" applyBorder="1" applyAlignment="1">
      <alignment horizontal="left" vertical="center" wrapText="1"/>
    </xf>
    <xf numFmtId="0" fontId="170" fillId="0" borderId="17" xfId="0" applyFont="1" applyBorder="1" applyAlignment="1">
      <alignment horizontal="center" wrapText="1"/>
    </xf>
    <xf numFmtId="0" fontId="170" fillId="0" borderId="0" xfId="0" applyFont="1" applyAlignment="1">
      <alignment horizontal="center" wrapText="1"/>
    </xf>
    <xf numFmtId="0" fontId="170" fillId="0" borderId="162" xfId="0" applyFont="1" applyBorder="1" applyAlignment="1">
      <alignment horizontal="center" wrapText="1"/>
    </xf>
    <xf numFmtId="0" fontId="176" fillId="18" borderId="49" xfId="0" applyFont="1" applyFill="1" applyBorder="1" applyAlignment="1">
      <alignment horizontal="center" vertical="center"/>
    </xf>
    <xf numFmtId="0" fontId="176" fillId="18" borderId="89" xfId="0" applyFont="1" applyFill="1" applyBorder="1" applyAlignment="1">
      <alignment horizontal="center" vertical="center"/>
    </xf>
    <xf numFmtId="0" fontId="9" fillId="18" borderId="89" xfId="8" applyFont="1" applyFill="1" applyBorder="1" applyAlignment="1">
      <alignment vertical="center"/>
    </xf>
    <xf numFmtId="0" fontId="176" fillId="18" borderId="89" xfId="0" applyFont="1" applyFill="1" applyBorder="1" applyAlignment="1">
      <alignment horizontal="center" vertical="center"/>
    </xf>
    <xf numFmtId="165" fontId="158" fillId="18" borderId="89" xfId="29" applyNumberFormat="1" applyFont="1" applyFill="1" applyBorder="1" applyAlignment="1">
      <alignment horizontal="center" vertical="center"/>
    </xf>
    <xf numFmtId="0" fontId="9" fillId="18" borderId="90" xfId="8" applyFont="1" applyFill="1" applyBorder="1" applyAlignment="1">
      <alignment vertical="center"/>
    </xf>
    <xf numFmtId="0" fontId="1" fillId="18" borderId="17" xfId="0" applyFont="1" applyFill="1" applyBorder="1" applyAlignment="1">
      <alignment horizontal="right" vertical="center"/>
    </xf>
    <xf numFmtId="0" fontId="1" fillId="18" borderId="0" xfId="0" applyFont="1" applyFill="1" applyAlignment="1">
      <alignment horizontal="right" vertical="center"/>
    </xf>
    <xf numFmtId="165" fontId="533" fillId="18" borderId="0" xfId="29" applyNumberFormat="1" applyFont="1" applyFill="1" applyAlignment="1">
      <alignment horizontal="left" vertical="center"/>
    </xf>
    <xf numFmtId="0" fontId="9" fillId="18" borderId="162" xfId="8" applyFont="1" applyFill="1" applyBorder="1" applyAlignment="1">
      <alignment vertical="center"/>
    </xf>
    <xf numFmtId="0" fontId="1" fillId="18" borderId="52" xfId="0" applyFont="1" applyFill="1" applyBorder="1" applyAlignment="1">
      <alignment horizontal="right" vertical="center"/>
    </xf>
    <xf numFmtId="0" fontId="1" fillId="18" borderId="53" xfId="0" applyFont="1" applyFill="1" applyBorder="1" applyAlignment="1">
      <alignment horizontal="right" vertical="center"/>
    </xf>
    <xf numFmtId="165" fontId="533" fillId="18" borderId="53" xfId="29" applyNumberFormat="1" applyFont="1" applyFill="1" applyBorder="1" applyAlignment="1">
      <alignment horizontal="left" vertical="center"/>
    </xf>
    <xf numFmtId="0" fontId="9" fillId="18" borderId="54" xfId="8" applyFont="1" applyFill="1" applyBorder="1" applyAlignment="1">
      <alignment vertical="center"/>
    </xf>
    <xf numFmtId="0" fontId="231" fillId="45" borderId="172" xfId="0" applyFont="1" applyFill="1" applyBorder="1" applyAlignment="1">
      <alignment horizontal="center" vertical="center" wrapText="1"/>
    </xf>
    <xf numFmtId="0" fontId="231" fillId="45" borderId="173" xfId="0" applyFont="1" applyFill="1" applyBorder="1" applyAlignment="1">
      <alignment horizontal="center" vertical="center" wrapText="1"/>
    </xf>
    <xf numFmtId="0" fontId="231" fillId="45" borderId="0" xfId="0" applyFont="1" applyFill="1" applyAlignment="1">
      <alignment horizontal="center" vertical="center" wrapText="1"/>
    </xf>
    <xf numFmtId="0" fontId="231" fillId="45" borderId="162" xfId="0" applyFont="1" applyFill="1" applyBorder="1" applyAlignment="1">
      <alignment horizontal="center" vertical="center" wrapText="1"/>
    </xf>
    <xf numFmtId="0" fontId="0" fillId="18" borderId="17" xfId="0" applyFill="1" applyBorder="1" applyAlignment="1">
      <alignment horizontal="center" vertical="center" textRotation="90"/>
    </xf>
    <xf numFmtId="0" fontId="534" fillId="18" borderId="0" xfId="0" applyFont="1" applyFill="1" applyAlignment="1">
      <alignment horizontal="center" vertical="center" wrapText="1"/>
    </xf>
    <xf numFmtId="0" fontId="134" fillId="23" borderId="0" xfId="0" applyFont="1" applyFill="1" applyAlignment="1">
      <alignment horizontal="center" vertical="center" wrapText="1"/>
    </xf>
    <xf numFmtId="0" fontId="532" fillId="18" borderId="0" xfId="0" applyFont="1" applyFill="1" applyAlignment="1">
      <alignment horizontal="center" vertical="center" wrapText="1"/>
    </xf>
    <xf numFmtId="0" fontId="532" fillId="18" borderId="262" xfId="0" applyFont="1" applyFill="1" applyBorder="1" applyAlignment="1">
      <alignment horizontal="center" vertical="center" wrapText="1"/>
    </xf>
    <xf numFmtId="0" fontId="364" fillId="18" borderId="108" xfId="8" applyFont="1" applyFill="1" applyBorder="1" applyAlignment="1">
      <alignment horizontal="center" vertical="center"/>
    </xf>
    <xf numFmtId="0" fontId="535" fillId="18" borderId="0" xfId="29" applyFont="1" applyFill="1" applyAlignment="1">
      <alignment horizontal="center" vertical="center" wrapText="1"/>
    </xf>
    <xf numFmtId="0" fontId="533" fillId="18" borderId="0" xfId="29" applyFont="1" applyFill="1" applyAlignment="1">
      <alignment horizontal="center" vertical="center" wrapText="1"/>
    </xf>
    <xf numFmtId="0" fontId="536" fillId="18" borderId="0" xfId="29" applyFont="1" applyFill="1" applyAlignment="1">
      <alignment horizontal="center" vertical="center" wrapText="1"/>
    </xf>
    <xf numFmtId="2" fontId="136" fillId="132" borderId="0" xfId="8" applyNumberFormat="1" applyFont="1" applyFill="1" applyAlignment="1" applyProtection="1">
      <alignment horizontal="center" vertical="center" wrapText="1"/>
      <protection locked="0"/>
    </xf>
    <xf numFmtId="2" fontId="136" fillId="132" borderId="0" xfId="8" applyNumberFormat="1" applyFont="1" applyFill="1" applyAlignment="1" applyProtection="1">
      <alignment horizontal="center" vertical="center" wrapText="1"/>
      <protection locked="0"/>
    </xf>
    <xf numFmtId="0" fontId="537" fillId="18" borderId="0" xfId="8" applyFont="1" applyFill="1" applyAlignment="1" applyProtection="1">
      <alignment horizontal="center"/>
      <protection hidden="1"/>
    </xf>
    <xf numFmtId="0" fontId="538" fillId="18" borderId="0" xfId="29" applyFont="1" applyFill="1" applyAlignment="1">
      <alignment horizontal="center" vertical="center" wrapText="1"/>
    </xf>
    <xf numFmtId="202" fontId="126" fillId="23" borderId="0" xfId="29" applyNumberFormat="1" applyFont="1" applyFill="1" applyAlignment="1">
      <alignment horizontal="center" vertical="center"/>
    </xf>
    <xf numFmtId="203" fontId="126" fillId="23" borderId="0" xfId="8" applyNumberFormat="1" applyFont="1" applyFill="1" applyAlignment="1">
      <alignment horizontal="center" vertical="center"/>
    </xf>
    <xf numFmtId="203" fontId="126" fillId="22" borderId="0" xfId="8" applyNumberFormat="1" applyFont="1" applyFill="1" applyAlignment="1">
      <alignment horizontal="center" vertical="center"/>
    </xf>
    <xf numFmtId="165" fontId="131" fillId="22" borderId="0" xfId="8" applyNumberFormat="1" applyFont="1" applyFill="1" applyAlignment="1">
      <alignment horizontal="center" vertical="center"/>
    </xf>
    <xf numFmtId="165" fontId="123" fillId="22" borderId="0" xfId="8" applyNumberFormat="1" applyFont="1" applyFill="1" applyAlignment="1">
      <alignment horizontal="center" vertical="center"/>
    </xf>
    <xf numFmtId="0" fontId="375" fillId="22" borderId="0" xfId="8" applyFont="1" applyFill="1" applyAlignment="1">
      <alignment horizontal="center" vertical="center"/>
    </xf>
    <xf numFmtId="166" fontId="159" fillId="22" borderId="0" xfId="8" applyNumberFormat="1" applyFont="1" applyFill="1" applyAlignment="1">
      <alignment horizontal="center" vertical="center"/>
    </xf>
    <xf numFmtId="204" fontId="159" fillId="22" borderId="0" xfId="8" applyNumberFormat="1" applyFont="1" applyFill="1" applyAlignment="1">
      <alignment horizontal="center" vertical="center"/>
    </xf>
    <xf numFmtId="188" fontId="114" fillId="22" borderId="0" xfId="8" applyNumberFormat="1" applyFont="1" applyFill="1" applyAlignment="1">
      <alignment horizontal="left" vertical="center"/>
    </xf>
    <xf numFmtId="166" fontId="159" fillId="22" borderId="262" xfId="8" applyNumberFormat="1" applyFont="1" applyFill="1" applyBorder="1" applyAlignment="1">
      <alignment horizontal="center" vertical="center"/>
    </xf>
    <xf numFmtId="204" fontId="159" fillId="22" borderId="262" xfId="8" applyNumberFormat="1" applyFont="1" applyFill="1" applyBorder="1" applyAlignment="1">
      <alignment horizontal="center" vertical="center"/>
    </xf>
    <xf numFmtId="166" fontId="159" fillId="22" borderId="262" xfId="8" applyNumberFormat="1" applyFont="1" applyFill="1" applyBorder="1" applyAlignment="1">
      <alignment horizontal="right" vertical="center"/>
    </xf>
    <xf numFmtId="0" fontId="375" fillId="22" borderId="262" xfId="8" applyFont="1" applyFill="1" applyBorder="1" applyAlignment="1">
      <alignment horizontal="center" vertical="center"/>
    </xf>
    <xf numFmtId="193" fontId="156" fillId="22" borderId="262" xfId="8" applyNumberFormat="1" applyFont="1" applyFill="1" applyBorder="1" applyAlignment="1">
      <alignment horizontal="left" vertical="center"/>
    </xf>
    <xf numFmtId="0" fontId="539" fillId="18" borderId="108" xfId="8" applyFont="1" applyFill="1" applyBorder="1" applyAlignment="1">
      <alignment horizontal="center" vertical="center"/>
    </xf>
    <xf numFmtId="0" fontId="158" fillId="18" borderId="0" xfId="8" applyFont="1" applyFill="1" applyAlignment="1">
      <alignment horizontal="right" vertical="center"/>
    </xf>
    <xf numFmtId="0" fontId="540" fillId="38" borderId="0" xfId="8" applyFont="1" applyFill="1" applyAlignment="1">
      <alignment horizontal="center" vertical="center"/>
    </xf>
    <xf numFmtId="0" fontId="541" fillId="29" borderId="0" xfId="8" applyFont="1" applyFill="1" applyAlignment="1">
      <alignment horizontal="center" vertical="center"/>
    </xf>
    <xf numFmtId="202" fontId="541" fillId="29" borderId="0" xfId="29" applyNumberFormat="1" applyFont="1" applyFill="1" applyAlignment="1">
      <alignment horizontal="center" vertical="center"/>
    </xf>
    <xf numFmtId="202" fontId="541" fillId="29" borderId="0" xfId="8" applyNumberFormat="1" applyFont="1" applyFill="1" applyAlignment="1">
      <alignment horizontal="center" vertical="center"/>
    </xf>
    <xf numFmtId="203" fontId="541" fillId="29" borderId="0" xfId="8" applyNumberFormat="1" applyFont="1" applyFill="1" applyAlignment="1">
      <alignment horizontal="center" vertical="center"/>
    </xf>
    <xf numFmtId="203" fontId="541" fillId="29" borderId="0" xfId="8" applyNumberFormat="1" applyFont="1" applyFill="1" applyAlignment="1">
      <alignment horizontal="center" vertical="center"/>
    </xf>
    <xf numFmtId="165" fontId="542" fillId="23" borderId="0" xfId="8" applyNumberFormat="1" applyFont="1" applyFill="1" applyAlignment="1">
      <alignment horizontal="center" vertical="center"/>
    </xf>
    <xf numFmtId="165" fontId="126" fillId="23" borderId="0" xfId="8" applyNumberFormat="1" applyFont="1" applyFill="1" applyAlignment="1">
      <alignment horizontal="center" vertical="center"/>
    </xf>
    <xf numFmtId="0" fontId="543" fillId="22" borderId="0" xfId="29" applyFont="1" applyFill="1" applyAlignment="1">
      <alignment horizontal="center" vertical="center"/>
    </xf>
    <xf numFmtId="0" fontId="544" fillId="22" borderId="0" xfId="8" applyFont="1" applyFill="1" applyAlignment="1">
      <alignment horizontal="center" vertical="center"/>
    </xf>
    <xf numFmtId="0" fontId="544" fillId="22" borderId="0" xfId="8" applyFont="1" applyFill="1" applyAlignment="1">
      <alignment horizontal="center" vertical="center"/>
    </xf>
    <xf numFmtId="0" fontId="1" fillId="22" borderId="0" xfId="0" applyFont="1" applyFill="1"/>
    <xf numFmtId="165" fontId="136" fillId="22" borderId="0" xfId="8" applyNumberFormat="1" applyFont="1" applyFill="1" applyAlignment="1">
      <alignment horizontal="center" vertical="center"/>
    </xf>
    <xf numFmtId="0" fontId="545" fillId="22" borderId="0" xfId="8" applyFont="1" applyFill="1" applyAlignment="1">
      <alignment horizontal="center" vertical="center"/>
    </xf>
    <xf numFmtId="166" fontId="159" fillId="22" borderId="0" xfId="8" applyNumberFormat="1" applyFont="1" applyFill="1" applyAlignment="1">
      <alignment horizontal="right" vertical="center"/>
    </xf>
    <xf numFmtId="193" fontId="156" fillId="22" borderId="0" xfId="8" applyNumberFormat="1" applyFont="1" applyFill="1" applyAlignment="1">
      <alignment horizontal="left" vertical="center"/>
    </xf>
    <xf numFmtId="0" fontId="0" fillId="18" borderId="108" xfId="0" applyFill="1" applyBorder="1"/>
    <xf numFmtId="166" fontId="546" fillId="18" borderId="108" xfId="8" applyNumberFormat="1" applyFont="1" applyFill="1" applyBorder="1" applyAlignment="1">
      <alignment horizontal="right" vertical="center"/>
    </xf>
    <xf numFmtId="0" fontId="547" fillId="18" borderId="108" xfId="8" applyFont="1" applyFill="1" applyBorder="1" applyAlignment="1">
      <alignment horizontal="center" vertical="center"/>
    </xf>
    <xf numFmtId="193" fontId="233" fillId="18" borderId="108" xfId="8" applyNumberFormat="1" applyFont="1" applyFill="1" applyBorder="1" applyAlignment="1">
      <alignment horizontal="left" vertical="center"/>
    </xf>
    <xf numFmtId="0" fontId="548" fillId="18" borderId="0" xfId="8" applyFont="1" applyFill="1" applyAlignment="1">
      <alignment horizontal="center" vertical="center"/>
    </xf>
    <xf numFmtId="2" fontId="156" fillId="132" borderId="0" xfId="8" applyNumberFormat="1" applyFont="1" applyFill="1" applyAlignment="1" applyProtection="1">
      <alignment vertical="center"/>
      <protection locked="0"/>
    </xf>
    <xf numFmtId="0" fontId="156" fillId="18" borderId="0" xfId="29" applyFont="1" applyFill="1" applyAlignment="1">
      <alignment vertical="center"/>
    </xf>
    <xf numFmtId="0" fontId="9" fillId="18" borderId="0" xfId="8" applyFont="1" applyFill="1"/>
    <xf numFmtId="2" fontId="156" fillId="132" borderId="0" xfId="8" applyNumberFormat="1" applyFont="1" applyFill="1" applyAlignment="1" applyProtection="1">
      <alignment horizontal="left" vertical="center" wrapText="1"/>
      <protection locked="0"/>
    </xf>
    <xf numFmtId="0" fontId="9" fillId="0" borderId="0" xfId="8" applyFont="1"/>
    <xf numFmtId="193" fontId="156" fillId="18" borderId="0" xfId="8" applyNumberFormat="1" applyFont="1" applyFill="1" applyAlignment="1">
      <alignment horizontal="left" vertical="center"/>
    </xf>
    <xf numFmtId="166" fontId="159" fillId="18" borderId="0" xfId="8" applyNumberFormat="1" applyFont="1" applyFill="1" applyAlignment="1">
      <alignment horizontal="right" vertical="center"/>
    </xf>
    <xf numFmtId="0" fontId="541" fillId="18" borderId="108" xfId="8" applyFont="1" applyFill="1" applyBorder="1" applyAlignment="1">
      <alignment horizontal="center" vertical="center"/>
    </xf>
    <xf numFmtId="0" fontId="155" fillId="18" borderId="0" xfId="8" applyFont="1" applyFill="1" applyAlignment="1">
      <alignment horizontal="center" vertical="center" wrapText="1"/>
    </xf>
    <xf numFmtId="0" fontId="155" fillId="18" borderId="228" xfId="8" applyFont="1" applyFill="1" applyBorder="1" applyAlignment="1">
      <alignment horizontal="center" vertical="center" wrapText="1"/>
    </xf>
    <xf numFmtId="0" fontId="155" fillId="18" borderId="0" xfId="8" applyFont="1" applyFill="1" applyAlignment="1">
      <alignment horizontal="center" vertical="center" wrapText="1"/>
    </xf>
    <xf numFmtId="0" fontId="155" fillId="18" borderId="264" xfId="8" applyFont="1" applyFill="1" applyBorder="1" applyAlignment="1">
      <alignment horizontal="right" vertical="center" wrapText="1"/>
    </xf>
    <xf numFmtId="165" fontId="155" fillId="18" borderId="0" xfId="8" applyNumberFormat="1" applyFont="1" applyFill="1" applyAlignment="1">
      <alignment horizontal="center" vertical="center" wrapText="1"/>
    </xf>
    <xf numFmtId="0" fontId="432" fillId="18" borderId="0" xfId="8" applyFont="1" applyFill="1" applyAlignment="1">
      <alignment horizontal="right" vertical="center"/>
    </xf>
    <xf numFmtId="165" fontId="131" fillId="18" borderId="0" xfId="8" applyNumberFormat="1" applyFont="1" applyFill="1" applyAlignment="1">
      <alignment vertical="center"/>
    </xf>
    <xf numFmtId="0" fontId="432" fillId="18" borderId="0" xfId="8" applyFont="1" applyFill="1" applyAlignment="1">
      <alignment horizontal="center" vertical="center" wrapText="1"/>
    </xf>
    <xf numFmtId="0" fontId="432" fillId="18" borderId="0" xfId="8" applyFont="1" applyFill="1" applyAlignment="1">
      <alignment horizontal="right" vertical="center" wrapText="1"/>
    </xf>
    <xf numFmtId="0" fontId="549" fillId="18" borderId="0" xfId="0" applyFont="1" applyFill="1" applyAlignment="1">
      <alignment vertical="center"/>
    </xf>
    <xf numFmtId="0" fontId="549" fillId="18" borderId="0" xfId="0" applyFont="1" applyFill="1" applyAlignment="1">
      <alignment horizontal="left" vertical="center" wrapText="1"/>
    </xf>
    <xf numFmtId="0" fontId="550" fillId="18" borderId="0" xfId="0" applyFont="1" applyFill="1" applyAlignment="1">
      <alignment vertical="center"/>
    </xf>
    <xf numFmtId="0" fontId="549" fillId="18" borderId="0" xfId="0" applyFont="1" applyFill="1" applyAlignment="1">
      <alignment horizontal="left" vertical="center"/>
    </xf>
    <xf numFmtId="0" fontId="551" fillId="18" borderId="0" xfId="43" applyFont="1" applyFill="1" applyBorder="1" applyAlignment="1">
      <alignment vertical="center"/>
    </xf>
    <xf numFmtId="0" fontId="170" fillId="18" borderId="264" xfId="0" applyFont="1" applyFill="1" applyBorder="1" applyAlignment="1">
      <alignment horizontal="center" vertical="center" wrapText="1"/>
    </xf>
    <xf numFmtId="0" fontId="0" fillId="18" borderId="204" xfId="0" applyFill="1" applyBorder="1" applyAlignment="1">
      <alignment horizontal="center" vertical="center" textRotation="90"/>
    </xf>
    <xf numFmtId="0" fontId="120" fillId="45" borderId="171" xfId="8" applyFont="1" applyFill="1" applyBorder="1" applyAlignment="1">
      <alignment horizontal="center"/>
    </xf>
    <xf numFmtId="0" fontId="120" fillId="45" borderId="172" xfId="8" applyFont="1" applyFill="1" applyBorder="1" applyAlignment="1">
      <alignment horizontal="center"/>
    </xf>
    <xf numFmtId="0" fontId="120" fillId="45" borderId="173" xfId="8" applyFont="1" applyFill="1" applyBorder="1" applyAlignment="1">
      <alignment horizontal="center"/>
    </xf>
    <xf numFmtId="0" fontId="120" fillId="45" borderId="17" xfId="8" applyFont="1" applyFill="1" applyBorder="1" applyAlignment="1">
      <alignment horizontal="center"/>
    </xf>
    <xf numFmtId="0" fontId="120" fillId="45" borderId="0" xfId="8" applyFont="1" applyFill="1" applyAlignment="1">
      <alignment horizontal="center"/>
    </xf>
    <xf numFmtId="0" fontId="120" fillId="45" borderId="162" xfId="8" applyFont="1" applyFill="1" applyBorder="1" applyAlignment="1">
      <alignment horizontal="center"/>
    </xf>
    <xf numFmtId="0" fontId="552" fillId="18" borderId="17" xfId="0" applyFont="1" applyFill="1" applyBorder="1" applyAlignment="1">
      <alignment horizontal="center" vertical="center" wrapText="1"/>
    </xf>
    <xf numFmtId="0" fontId="552" fillId="18" borderId="0" xfId="0" applyFont="1" applyFill="1" applyAlignment="1">
      <alignment horizontal="center" vertical="center" wrapText="1"/>
    </xf>
    <xf numFmtId="0" fontId="552" fillId="18" borderId="162" xfId="0" applyFont="1" applyFill="1" applyBorder="1" applyAlignment="1">
      <alignment horizontal="center" vertical="center" wrapText="1"/>
    </xf>
    <xf numFmtId="0" fontId="552" fillId="18" borderId="17" xfId="0" applyFont="1" applyFill="1" applyBorder="1"/>
    <xf numFmtId="0" fontId="6" fillId="18" borderId="0" xfId="8" applyFont="1" applyFill="1"/>
    <xf numFmtId="0" fontId="6" fillId="18" borderId="162" xfId="8" applyFont="1" applyFill="1" applyBorder="1"/>
    <xf numFmtId="0" fontId="553" fillId="31" borderId="0" xfId="0" applyFont="1" applyFill="1" applyAlignment="1">
      <alignment horizontal="center"/>
    </xf>
    <xf numFmtId="0" fontId="552" fillId="18" borderId="17" xfId="0" applyFont="1" applyFill="1" applyBorder="1" applyAlignment="1">
      <alignment horizontal="center" wrapText="1"/>
    </xf>
    <xf numFmtId="0" fontId="552" fillId="18" borderId="0" xfId="0" applyFont="1" applyFill="1" applyAlignment="1">
      <alignment horizontal="center" wrapText="1"/>
    </xf>
    <xf numFmtId="0" fontId="552" fillId="18" borderId="162" xfId="0" applyFont="1" applyFill="1" applyBorder="1" applyAlignment="1">
      <alignment horizontal="center" wrapText="1"/>
    </xf>
    <xf numFmtId="0" fontId="552" fillId="18" borderId="17" xfId="0" applyFont="1" applyFill="1" applyBorder="1" applyAlignment="1">
      <alignment horizontal="left" wrapText="1"/>
    </xf>
    <xf numFmtId="0" fontId="552" fillId="18" borderId="0" xfId="0" applyFont="1" applyFill="1" applyAlignment="1">
      <alignment horizontal="left" wrapText="1"/>
    </xf>
    <xf numFmtId="0" fontId="552" fillId="18" borderId="162" xfId="0" applyFont="1" applyFill="1" applyBorder="1" applyAlignment="1">
      <alignment horizontal="left" wrapText="1"/>
    </xf>
    <xf numFmtId="0" fontId="6" fillId="31" borderId="17" xfId="8" applyFont="1" applyFill="1" applyBorder="1" applyAlignment="1">
      <alignment horizontal="right" vertical="center"/>
    </xf>
    <xf numFmtId="0" fontId="6" fillId="31" borderId="0" xfId="8" applyFont="1" applyFill="1" applyAlignment="1">
      <alignment horizontal="right" vertical="center"/>
    </xf>
    <xf numFmtId="0" fontId="554" fillId="31" borderId="0" xfId="8" applyFont="1" applyFill="1" applyAlignment="1">
      <alignment horizontal="center" vertical="center"/>
    </xf>
    <xf numFmtId="0" fontId="6" fillId="31" borderId="0" xfId="8" applyFont="1" applyFill="1" applyAlignment="1">
      <alignment horizontal="center" vertical="center"/>
    </xf>
    <xf numFmtId="0" fontId="6" fillId="31" borderId="0" xfId="8" quotePrefix="1" applyFont="1" applyFill="1" applyAlignment="1">
      <alignment horizontal="center" vertical="center" wrapText="1"/>
    </xf>
    <xf numFmtId="0" fontId="6" fillId="22" borderId="0" xfId="8" applyFont="1" applyFill="1" applyAlignment="1">
      <alignment horizontal="center" vertical="center"/>
    </xf>
    <xf numFmtId="167" fontId="6" fillId="22" borderId="162" xfId="8" applyNumberFormat="1" applyFont="1" applyFill="1" applyBorder="1" applyAlignment="1">
      <alignment horizontal="center" vertical="center"/>
    </xf>
    <xf numFmtId="0" fontId="555" fillId="18" borderId="17" xfId="0" applyFont="1" applyFill="1" applyBorder="1"/>
    <xf numFmtId="0" fontId="555" fillId="18" borderId="0" xfId="0" applyFont="1" applyFill="1"/>
    <xf numFmtId="0" fontId="9" fillId="18" borderId="162" xfId="8" applyFont="1" applyFill="1" applyBorder="1"/>
    <xf numFmtId="0" fontId="555" fillId="18" borderId="17" xfId="0" applyFont="1" applyFill="1" applyBorder="1" applyAlignment="1">
      <alignment horizontal="center" vertical="center" wrapText="1"/>
    </xf>
    <xf numFmtId="0" fontId="555" fillId="18" borderId="0" xfId="0" applyFont="1" applyFill="1" applyAlignment="1">
      <alignment horizontal="center" vertical="center" wrapText="1"/>
    </xf>
    <xf numFmtId="0" fontId="555" fillId="18" borderId="162" xfId="0" applyFont="1" applyFill="1" applyBorder="1" applyAlignment="1">
      <alignment horizontal="center" vertical="center" wrapText="1"/>
    </xf>
    <xf numFmtId="0" fontId="1" fillId="18" borderId="17" xfId="0" applyFont="1" applyFill="1" applyBorder="1"/>
    <xf numFmtId="0" fontId="1" fillId="18" borderId="0" xfId="0" applyFont="1" applyFill="1"/>
    <xf numFmtId="0" fontId="556" fillId="18" borderId="17" xfId="43" applyFont="1" applyFill="1" applyBorder="1"/>
    <xf numFmtId="49" fontId="120" fillId="45" borderId="171" xfId="8" applyNumberFormat="1" applyFont="1" applyFill="1" applyBorder="1" applyAlignment="1">
      <alignment horizontal="center" vertical="center"/>
    </xf>
    <xf numFmtId="49" fontId="120" fillId="45" borderId="172" xfId="8" applyNumberFormat="1" applyFont="1" applyFill="1" applyBorder="1" applyAlignment="1">
      <alignment horizontal="center" vertical="center"/>
    </xf>
    <xf numFmtId="49" fontId="120" fillId="45" borderId="173" xfId="8" applyNumberFormat="1" applyFont="1" applyFill="1" applyBorder="1" applyAlignment="1">
      <alignment horizontal="center" vertical="center"/>
    </xf>
    <xf numFmtId="0" fontId="6" fillId="18" borderId="227" xfId="8" applyFont="1" applyFill="1" applyBorder="1" applyAlignment="1" applyProtection="1">
      <alignment horizontal="center" vertical="center"/>
      <protection hidden="1"/>
    </xf>
    <xf numFmtId="0" fontId="6" fillId="18" borderId="228" xfId="8" applyFont="1" applyFill="1" applyBorder="1" applyAlignment="1" applyProtection="1">
      <alignment horizontal="center" vertical="center"/>
      <protection hidden="1"/>
    </xf>
    <xf numFmtId="0" fontId="113" fillId="18" borderId="228" xfId="0" applyFont="1" applyFill="1" applyBorder="1" applyAlignment="1">
      <alignment horizontal="center"/>
    </xf>
    <xf numFmtId="0" fontId="6" fillId="18" borderId="228" xfId="8" applyFont="1" applyFill="1" applyBorder="1" applyAlignment="1" applyProtection="1">
      <alignment horizontal="center" vertical="center"/>
      <protection hidden="1"/>
    </xf>
    <xf numFmtId="0" fontId="20" fillId="18" borderId="228" xfId="8" applyFont="1" applyFill="1" applyBorder="1" applyAlignment="1" applyProtection="1">
      <alignment horizontal="center" vertical="center"/>
      <protection hidden="1"/>
    </xf>
    <xf numFmtId="0" fontId="20" fillId="18" borderId="229" xfId="8" applyFont="1" applyFill="1" applyBorder="1" applyAlignment="1" applyProtection="1">
      <alignment horizontal="center" vertical="center"/>
      <protection hidden="1"/>
    </xf>
    <xf numFmtId="205" fontId="557" fillId="47" borderId="17" xfId="8" applyNumberFormat="1" applyFont="1" applyFill="1" applyBorder="1" applyAlignment="1" applyProtection="1">
      <alignment horizontal="center" vertical="center"/>
      <protection hidden="1"/>
    </xf>
    <xf numFmtId="188" fontId="14" fillId="22" borderId="0" xfId="8" applyNumberFormat="1" applyFont="1" applyFill="1" applyAlignment="1" applyProtection="1">
      <alignment horizontal="center" vertical="center"/>
      <protection hidden="1"/>
    </xf>
    <xf numFmtId="0" fontId="113" fillId="18" borderId="0" xfId="0" applyFont="1" applyFill="1" applyAlignment="1">
      <alignment horizontal="left"/>
    </xf>
    <xf numFmtId="206" fontId="81" fillId="18" borderId="0" xfId="8" applyNumberFormat="1" applyFont="1" applyFill="1" applyAlignment="1" applyProtection="1">
      <alignment horizontal="center" vertical="center"/>
      <protection hidden="1"/>
    </xf>
    <xf numFmtId="207" fontId="20" fillId="18" borderId="0" xfId="8" applyNumberFormat="1" applyFont="1" applyFill="1" applyAlignment="1" applyProtection="1">
      <alignment horizontal="center" vertical="center"/>
      <protection hidden="1"/>
    </xf>
    <xf numFmtId="165" fontId="6" fillId="29" borderId="162" xfId="29" applyNumberFormat="1" applyFont="1" applyFill="1" applyBorder="1" applyAlignment="1">
      <alignment horizontal="center" vertical="center"/>
    </xf>
    <xf numFmtId="208" fontId="557" fillId="47" borderId="17" xfId="8" applyNumberFormat="1" applyFont="1" applyFill="1" applyBorder="1" applyAlignment="1" applyProtection="1">
      <alignment horizontal="center" vertical="center"/>
      <protection hidden="1"/>
    </xf>
    <xf numFmtId="205" fontId="557" fillId="47" borderId="204" xfId="8" applyNumberFormat="1" applyFont="1" applyFill="1" applyBorder="1" applyAlignment="1" applyProtection="1">
      <alignment horizontal="center" vertical="center"/>
      <protection hidden="1"/>
    </xf>
    <xf numFmtId="188" fontId="14" fillId="22" borderId="177" xfId="8" applyNumberFormat="1" applyFont="1" applyFill="1" applyBorder="1" applyAlignment="1" applyProtection="1">
      <alignment horizontal="center" vertical="center"/>
      <protection hidden="1"/>
    </xf>
    <xf numFmtId="0" fontId="113" fillId="18" borderId="177" xfId="0" applyFont="1" applyFill="1" applyBorder="1" applyAlignment="1">
      <alignment horizontal="left"/>
    </xf>
    <xf numFmtId="206" fontId="81" fillId="18" borderId="177" xfId="8" applyNumberFormat="1" applyFont="1" applyFill="1" applyBorder="1" applyAlignment="1" applyProtection="1">
      <alignment horizontal="center" vertical="center"/>
      <protection hidden="1"/>
    </xf>
    <xf numFmtId="207" fontId="20" fillId="18" borderId="177" xfId="8" applyNumberFormat="1" applyFont="1" applyFill="1" applyBorder="1" applyAlignment="1" applyProtection="1">
      <alignment horizontal="center" vertical="center"/>
      <protection hidden="1"/>
    </xf>
    <xf numFmtId="165" fontId="6" fillId="29" borderId="178" xfId="29" applyNumberFormat="1" applyFont="1" applyFill="1" applyBorder="1" applyAlignment="1">
      <alignment horizontal="center" vertical="center"/>
    </xf>
    <xf numFmtId="208" fontId="557" fillId="47" borderId="204" xfId="8" applyNumberFormat="1" applyFont="1" applyFill="1" applyBorder="1" applyAlignment="1" applyProtection="1">
      <alignment horizontal="center" vertical="center"/>
      <protection hidden="1"/>
    </xf>
    <xf numFmtId="0" fontId="475" fillId="117" borderId="171" xfId="0" applyFont="1" applyFill="1" applyBorder="1" applyAlignment="1">
      <alignment horizontal="center" vertical="center" wrapText="1"/>
    </xf>
    <xf numFmtId="0" fontId="475" fillId="117" borderId="172" xfId="0" applyFont="1" applyFill="1" applyBorder="1" applyAlignment="1">
      <alignment horizontal="center" vertical="center" wrapText="1"/>
    </xf>
    <xf numFmtId="0" fontId="475" fillId="117" borderId="173" xfId="0" applyFont="1" applyFill="1" applyBorder="1" applyAlignment="1">
      <alignment horizontal="center" vertical="center" wrapText="1"/>
    </xf>
    <xf numFmtId="0" fontId="475" fillId="117" borderId="204" xfId="0" applyFont="1" applyFill="1" applyBorder="1" applyAlignment="1">
      <alignment horizontal="center" vertical="center" wrapText="1"/>
    </xf>
    <xf numFmtId="0" fontId="475" fillId="117" borderId="177" xfId="0" applyFont="1" applyFill="1" applyBorder="1" applyAlignment="1">
      <alignment horizontal="center" vertical="center" wrapText="1"/>
    </xf>
    <xf numFmtId="0" fontId="475" fillId="117" borderId="178" xfId="0" applyFont="1" applyFill="1" applyBorder="1" applyAlignment="1">
      <alignment horizontal="center" vertical="center" wrapText="1"/>
    </xf>
    <xf numFmtId="0" fontId="158" fillId="18" borderId="265" xfId="8" applyFont="1" applyFill="1" applyBorder="1" applyAlignment="1">
      <alignment horizontal="center" vertical="center"/>
    </xf>
    <xf numFmtId="0" fontId="158" fillId="18" borderId="266" xfId="8" applyFont="1" applyFill="1" applyBorder="1" applyAlignment="1">
      <alignment horizontal="center" vertical="center"/>
    </xf>
    <xf numFmtId="0" fontId="158" fillId="18" borderId="267" xfId="8" applyFont="1" applyFill="1" applyBorder="1" applyAlignment="1">
      <alignment horizontal="center" vertical="center"/>
    </xf>
    <xf numFmtId="0" fontId="113" fillId="0" borderId="257" xfId="0" applyFont="1" applyBorder="1" applyAlignment="1">
      <alignment horizontal="center" vertical="center"/>
    </xf>
    <xf numFmtId="0" fontId="113" fillId="0" borderId="164" xfId="0" applyFont="1" applyBorder="1" applyAlignment="1">
      <alignment horizontal="center" vertical="center"/>
    </xf>
    <xf numFmtId="0" fontId="113" fillId="0" borderId="258" xfId="0" applyFont="1" applyBorder="1" applyAlignment="1">
      <alignment horizontal="center" vertical="center"/>
    </xf>
    <xf numFmtId="0" fontId="20" fillId="18" borderId="17" xfId="8" applyFont="1" applyFill="1" applyBorder="1" applyAlignment="1" applyProtection="1">
      <alignment horizontal="center" vertical="center"/>
      <protection hidden="1"/>
    </xf>
    <xf numFmtId="0" fontId="20" fillId="18" borderId="0" xfId="8" applyFont="1" applyFill="1" applyAlignment="1" applyProtection="1">
      <alignment horizontal="center" vertical="center"/>
      <protection hidden="1"/>
    </xf>
    <xf numFmtId="0" fontId="20" fillId="18" borderId="162" xfId="8" applyFont="1" applyFill="1" applyBorder="1" applyAlignment="1" applyProtection="1">
      <alignment horizontal="center" vertical="center"/>
      <protection hidden="1"/>
    </xf>
    <xf numFmtId="49" fontId="108" fillId="18" borderId="268" xfId="10" applyNumberFormat="1" applyFill="1" applyBorder="1" applyAlignment="1">
      <alignment horizontal="center" vertical="center"/>
    </xf>
    <xf numFmtId="49" fontId="108" fillId="18" borderId="269" xfId="10" applyNumberFormat="1" applyFill="1" applyBorder="1" applyAlignment="1">
      <alignment horizontal="center" vertical="center"/>
    </xf>
    <xf numFmtId="49" fontId="108" fillId="18" borderId="270" xfId="10" applyNumberFormat="1" applyFill="1" applyBorder="1" applyAlignment="1">
      <alignment horizontal="center" vertical="center"/>
    </xf>
    <xf numFmtId="0" fontId="125" fillId="18" borderId="271" xfId="8" applyFont="1" applyFill="1" applyBorder="1" applyAlignment="1">
      <alignment horizontal="center" vertical="center"/>
    </xf>
    <xf numFmtId="0" fontId="121" fillId="18" borderId="272" xfId="8" applyFont="1" applyFill="1" applyBorder="1" applyAlignment="1">
      <alignment horizontal="center" vertical="center"/>
    </xf>
    <xf numFmtId="0" fontId="121" fillId="18" borderId="273" xfId="8" applyFont="1" applyFill="1" applyBorder="1" applyAlignment="1">
      <alignment horizontal="center" vertical="center"/>
    </xf>
    <xf numFmtId="49" fontId="125" fillId="0" borderId="17" xfId="10" applyNumberFormat="1" applyFont="1" applyBorder="1" applyAlignment="1">
      <alignment horizontal="center" vertical="center" wrapText="1"/>
    </xf>
    <xf numFmtId="49" fontId="125" fillId="0" borderId="0" xfId="10" applyNumberFormat="1" applyFont="1" applyAlignment="1">
      <alignment horizontal="center" vertical="center" wrapText="1"/>
    </xf>
    <xf numFmtId="49" fontId="125" fillId="0" borderId="162" xfId="10" applyNumberFormat="1" applyFont="1" applyBorder="1" applyAlignment="1">
      <alignment horizontal="center" vertical="center" wrapText="1"/>
    </xf>
    <xf numFmtId="0" fontId="125" fillId="31" borderId="274" xfId="8" applyFont="1" applyFill="1" applyBorder="1" applyAlignment="1">
      <alignment horizontal="center" vertical="center"/>
    </xf>
    <xf numFmtId="0" fontId="114" fillId="18" borderId="275" xfId="8" applyFont="1" applyFill="1" applyBorder="1" applyAlignment="1">
      <alignment horizontal="center" vertical="center"/>
    </xf>
    <xf numFmtId="0" fontId="114" fillId="18" borderId="276" xfId="8" applyFont="1" applyFill="1" applyBorder="1" applyAlignment="1">
      <alignment horizontal="center" vertical="center"/>
    </xf>
    <xf numFmtId="49" fontId="125" fillId="0" borderId="91" xfId="10" applyNumberFormat="1" applyFont="1" applyBorder="1" applyAlignment="1">
      <alignment horizontal="center" vertical="center" wrapText="1"/>
    </xf>
    <xf numFmtId="49" fontId="125" fillId="0" borderId="92" xfId="10" applyNumberFormat="1" applyFont="1" applyBorder="1" applyAlignment="1">
      <alignment horizontal="center" vertical="center" wrapText="1"/>
    </xf>
    <xf numFmtId="49" fontId="125" fillId="0" borderId="93" xfId="10" applyNumberFormat="1" applyFont="1" applyBorder="1" applyAlignment="1">
      <alignment horizontal="center" vertical="center" wrapText="1"/>
    </xf>
    <xf numFmtId="0" fontId="114" fillId="18" borderId="274" xfId="8" applyFont="1" applyFill="1" applyBorder="1" applyAlignment="1">
      <alignment horizontal="center" vertical="center"/>
    </xf>
    <xf numFmtId="0" fontId="125" fillId="31" borderId="275" xfId="8" applyFont="1" applyFill="1" applyBorder="1" applyAlignment="1">
      <alignment horizontal="center" vertical="center"/>
    </xf>
    <xf numFmtId="49" fontId="114" fillId="18" borderId="55" xfId="10" applyNumberFormat="1" applyFont="1" applyFill="1" applyBorder="1" applyAlignment="1">
      <alignment horizontal="right" vertical="center"/>
    </xf>
    <xf numFmtId="49" fontId="108" fillId="18" borderId="56" xfId="10" applyNumberFormat="1" applyFill="1" applyBorder="1" applyAlignment="1">
      <alignment horizontal="center" vertical="center"/>
    </xf>
    <xf numFmtId="49" fontId="108" fillId="18" borderId="57" xfId="10" applyNumberFormat="1" applyFill="1" applyBorder="1" applyAlignment="1">
      <alignment horizontal="center" vertical="center"/>
    </xf>
    <xf numFmtId="0" fontId="114" fillId="18" borderId="257" xfId="8" applyFont="1" applyFill="1" applyBorder="1" applyAlignment="1">
      <alignment horizontal="center" vertical="center"/>
    </xf>
    <xf numFmtId="0" fontId="114" fillId="18" borderId="164" xfId="8" applyFont="1" applyFill="1" applyBorder="1" applyAlignment="1">
      <alignment horizontal="center" vertical="center"/>
    </xf>
    <xf numFmtId="0" fontId="125" fillId="31" borderId="258" xfId="8" applyFont="1" applyFill="1" applyBorder="1" applyAlignment="1">
      <alignment horizontal="center" vertical="center"/>
    </xf>
    <xf numFmtId="49" fontId="114" fillId="18" borderId="17" xfId="10" applyNumberFormat="1" applyFont="1" applyFill="1" applyBorder="1" applyAlignment="1">
      <alignment horizontal="right" vertical="center"/>
    </xf>
    <xf numFmtId="49" fontId="108" fillId="18" borderId="0" xfId="10" applyNumberFormat="1" applyFill="1" applyAlignment="1">
      <alignment horizontal="center" vertical="center"/>
    </xf>
    <xf numFmtId="49" fontId="108" fillId="18" borderId="162" xfId="10" applyNumberFormat="1" applyFill="1" applyBorder="1" applyAlignment="1">
      <alignment horizontal="center" vertical="center"/>
    </xf>
    <xf numFmtId="49" fontId="183" fillId="0" borderId="94" xfId="5" applyNumberFormat="1" applyFont="1" applyBorder="1" applyAlignment="1">
      <alignment horizontal="center" vertical="center"/>
    </xf>
    <xf numFmtId="49" fontId="183" fillId="0" borderId="233" xfId="5" applyNumberFormat="1" applyFont="1" applyBorder="1" applyAlignment="1">
      <alignment horizontal="center" vertical="center"/>
    </xf>
    <xf numFmtId="49" fontId="183" fillId="0" borderId="95" xfId="5" applyNumberFormat="1" applyFont="1" applyBorder="1" applyAlignment="1">
      <alignment horizontal="center" vertical="center"/>
    </xf>
    <xf numFmtId="0" fontId="488" fillId="18" borderId="0" xfId="3" applyFont="1" applyFill="1" applyAlignment="1" applyProtection="1">
      <alignment vertical="center"/>
      <protection hidden="1"/>
    </xf>
    <xf numFmtId="0" fontId="558" fillId="38" borderId="277" xfId="44" applyFont="1" applyFill="1" applyBorder="1" applyAlignment="1" applyProtection="1">
      <alignment horizontal="center" vertical="center" wrapText="1"/>
      <protection locked="0"/>
    </xf>
    <xf numFmtId="0" fontId="558" fillId="38" borderId="275" xfId="44" applyFont="1" applyFill="1" applyBorder="1" applyAlignment="1" applyProtection="1">
      <alignment horizontal="center" vertical="center" wrapText="1"/>
      <protection locked="0"/>
    </xf>
    <xf numFmtId="0" fontId="558" fillId="38" borderId="278" xfId="44" applyFont="1" applyFill="1" applyBorder="1" applyAlignment="1" applyProtection="1">
      <alignment horizontal="center" vertical="center" wrapText="1"/>
      <protection locked="0"/>
    </xf>
    <xf numFmtId="0" fontId="489" fillId="18" borderId="0" xfId="3" applyFont="1" applyFill="1" applyAlignment="1" applyProtection="1">
      <alignment vertical="center"/>
      <protection hidden="1"/>
    </xf>
    <xf numFmtId="0" fontId="559" fillId="4" borderId="163" xfId="44" applyFont="1" applyFill="1" applyBorder="1" applyAlignment="1">
      <alignment horizontal="center" vertical="center"/>
    </xf>
    <xf numFmtId="0" fontId="560" fillId="4" borderId="164" xfId="44" applyFont="1" applyFill="1" applyBorder="1" applyAlignment="1" applyProtection="1">
      <alignment horizontal="center" vertical="center"/>
      <protection locked="0"/>
    </xf>
    <xf numFmtId="0" fontId="560" fillId="4" borderId="165" xfId="44" applyFont="1" applyFill="1" applyBorder="1" applyAlignment="1" applyProtection="1">
      <alignment horizontal="center" vertical="center"/>
      <protection locked="0"/>
    </xf>
    <xf numFmtId="0" fontId="428" fillId="18" borderId="0" xfId="0" applyFont="1" applyFill="1"/>
    <xf numFmtId="209" fontId="561" fillId="133" borderId="166" xfId="44" applyNumberFormat="1" applyFont="1" applyFill="1" applyBorder="1" applyAlignment="1" applyProtection="1">
      <alignment horizontal="center" vertical="center"/>
      <protection locked="0"/>
    </xf>
    <xf numFmtId="0" fontId="561" fillId="133" borderId="0" xfId="44" applyFont="1" applyFill="1" applyAlignment="1" applyProtection="1">
      <alignment horizontal="center" vertical="center"/>
      <protection locked="0"/>
    </xf>
    <xf numFmtId="0" fontId="561" fillId="133" borderId="167" xfId="44" applyFont="1" applyFill="1" applyBorder="1" applyAlignment="1" applyProtection="1">
      <alignment horizontal="center" vertical="center"/>
      <protection locked="0"/>
    </xf>
    <xf numFmtId="209" fontId="15" fillId="4" borderId="166" xfId="44" applyNumberFormat="1" applyFont="1" applyFill="1" applyBorder="1" applyAlignment="1" applyProtection="1">
      <alignment horizontal="center" vertical="center"/>
      <protection locked="0"/>
    </xf>
    <xf numFmtId="0" fontId="14" fillId="0" borderId="0" xfId="44" applyFont="1" applyAlignment="1">
      <alignment horizontal="center" vertical="center"/>
    </xf>
    <xf numFmtId="1" fontId="14" fillId="0" borderId="167" xfId="44" applyNumberFormat="1" applyFont="1" applyBorder="1" applyAlignment="1">
      <alignment horizontal="center" vertical="center"/>
    </xf>
    <xf numFmtId="209" fontId="14" fillId="0" borderId="166" xfId="44" applyNumberFormat="1" applyFont="1" applyBorder="1" applyAlignment="1" applyProtection="1">
      <alignment horizontal="center" vertical="center"/>
      <protection locked="0"/>
    </xf>
    <xf numFmtId="0" fontId="16" fillId="4" borderId="0" xfId="44" applyFont="1" applyFill="1" applyAlignment="1">
      <alignment horizontal="center" vertical="center"/>
    </xf>
    <xf numFmtId="0" fontId="14" fillId="0" borderId="167" xfId="44" applyFont="1" applyBorder="1" applyAlignment="1">
      <alignment horizontal="center" vertical="center"/>
    </xf>
    <xf numFmtId="209" fontId="14" fillId="0" borderId="168" xfId="44" applyNumberFormat="1" applyFont="1" applyBorder="1" applyAlignment="1" applyProtection="1">
      <alignment horizontal="center" vertical="center"/>
      <protection locked="0"/>
    </xf>
    <xf numFmtId="0" fontId="14" fillId="0" borderId="169" xfId="44" applyFont="1" applyBorder="1" applyAlignment="1">
      <alignment horizontal="center" vertical="center"/>
    </xf>
    <xf numFmtId="0" fontId="16" fillId="4" borderId="170" xfId="44" applyFont="1" applyFill="1" applyBorder="1" applyAlignment="1">
      <alignment horizontal="center" vertical="center"/>
    </xf>
    <xf numFmtId="0" fontId="4" fillId="38" borderId="163" xfId="8" applyFont="1" applyFill="1" applyBorder="1" applyAlignment="1">
      <alignment horizontal="center" vertical="center"/>
    </xf>
    <xf numFmtId="0" fontId="4" fillId="38" borderId="164" xfId="8" applyFont="1" applyFill="1" applyBorder="1" applyAlignment="1">
      <alignment horizontal="center" vertical="center"/>
    </xf>
    <xf numFmtId="0" fontId="4" fillId="38" borderId="165" xfId="8" applyFont="1" applyFill="1" applyBorder="1" applyAlignment="1">
      <alignment horizontal="center" vertical="center"/>
    </xf>
    <xf numFmtId="0" fontId="4" fillId="38" borderId="171" xfId="8" applyFont="1" applyFill="1" applyBorder="1" applyAlignment="1">
      <alignment horizontal="center" vertical="center" wrapText="1"/>
    </xf>
    <xf numFmtId="0" fontId="4" fillId="38" borderId="172" xfId="8" applyFont="1" applyFill="1" applyBorder="1" applyAlignment="1">
      <alignment horizontal="center" vertical="center" wrapText="1"/>
    </xf>
    <xf numFmtId="0" fontId="22" fillId="38" borderId="172" xfId="8" applyFont="1" applyFill="1" applyBorder="1" applyAlignment="1">
      <alignment horizontal="center" vertical="center" wrapText="1"/>
    </xf>
    <xf numFmtId="0" fontId="5" fillId="38" borderId="172" xfId="8" applyFont="1" applyFill="1" applyBorder="1" applyAlignment="1">
      <alignment horizontal="center" vertical="center" wrapText="1"/>
    </xf>
    <xf numFmtId="0" fontId="22" fillId="38" borderId="173" xfId="8" applyFont="1" applyFill="1" applyBorder="1" applyAlignment="1">
      <alignment horizontal="center" vertical="center"/>
    </xf>
    <xf numFmtId="0" fontId="4" fillId="38" borderId="166" xfId="8" applyFont="1" applyFill="1" applyBorder="1" applyAlignment="1">
      <alignment horizontal="center" vertical="center"/>
    </xf>
    <xf numFmtId="0" fontId="4" fillId="38" borderId="0" xfId="8" applyFont="1" applyFill="1" applyAlignment="1">
      <alignment horizontal="center" vertical="center"/>
    </xf>
    <xf numFmtId="0" fontId="4" fillId="38" borderId="167" xfId="8" applyFont="1" applyFill="1" applyBorder="1" applyAlignment="1">
      <alignment horizontal="center" vertical="center"/>
    </xf>
    <xf numFmtId="0" fontId="4" fillId="38" borderId="0" xfId="8" applyFont="1" applyFill="1" applyAlignment="1">
      <alignment horizontal="center" vertical="center" wrapText="1"/>
    </xf>
    <xf numFmtId="0" fontId="22" fillId="38" borderId="0" xfId="8" applyFont="1" applyFill="1" applyAlignment="1">
      <alignment horizontal="center" vertical="center" wrapText="1"/>
    </xf>
    <xf numFmtId="0" fontId="5" fillId="38" borderId="0" xfId="8" applyFont="1" applyFill="1" applyAlignment="1">
      <alignment horizontal="center" vertical="center" wrapText="1"/>
    </xf>
    <xf numFmtId="0" fontId="22" fillId="38" borderId="162" xfId="8" applyFont="1" applyFill="1" applyBorder="1" applyAlignment="1">
      <alignment horizontal="center" vertical="center"/>
    </xf>
    <xf numFmtId="0" fontId="3" fillId="18" borderId="166" xfId="8" applyFill="1" applyBorder="1" applyAlignment="1">
      <alignment horizontal="center" vertical="center" wrapText="1"/>
    </xf>
    <xf numFmtId="0" fontId="3" fillId="18" borderId="0" xfId="8" applyFill="1" applyAlignment="1">
      <alignment horizontal="center" vertical="center" wrapText="1"/>
    </xf>
    <xf numFmtId="0" fontId="3" fillId="18" borderId="167" xfId="8" applyFill="1" applyBorder="1" applyAlignment="1">
      <alignment horizontal="center" vertical="center" wrapText="1"/>
    </xf>
    <xf numFmtId="0" fontId="4" fillId="18" borderId="0" xfId="8" applyFont="1" applyFill="1" applyAlignment="1">
      <alignment horizontal="center" vertical="center"/>
    </xf>
    <xf numFmtId="0" fontId="4" fillId="18" borderId="0" xfId="8" applyFont="1" applyFill="1" applyAlignment="1">
      <alignment horizontal="centerContinuous" vertical="center"/>
    </xf>
    <xf numFmtId="0" fontId="3" fillId="1" borderId="0" xfId="8" applyFill="1" applyAlignment="1">
      <alignment vertical="center"/>
    </xf>
    <xf numFmtId="0" fontId="3" fillId="1" borderId="162" xfId="8" applyFill="1" applyBorder="1" applyAlignment="1">
      <alignment vertical="center"/>
    </xf>
    <xf numFmtId="0" fontId="3" fillId="18" borderId="0" xfId="8" applyFill="1" applyAlignment="1">
      <alignment horizontal="center" vertical="center"/>
    </xf>
    <xf numFmtId="0" fontId="3" fillId="18" borderId="162" xfId="8" applyFill="1" applyBorder="1" applyAlignment="1">
      <alignment horizontal="center" vertical="center"/>
    </xf>
    <xf numFmtId="0" fontId="3" fillId="18" borderId="166" xfId="8" applyFill="1" applyBorder="1" applyAlignment="1">
      <alignment horizontal="center" vertical="center" wrapText="1"/>
    </xf>
    <xf numFmtId="0" fontId="3" fillId="18" borderId="0" xfId="8" applyFill="1" applyAlignment="1">
      <alignment horizontal="left" vertical="center"/>
    </xf>
    <xf numFmtId="0" fontId="3" fillId="18" borderId="167" xfId="8" applyFill="1" applyBorder="1" applyAlignment="1">
      <alignment horizontal="left" vertical="center"/>
    </xf>
    <xf numFmtId="0" fontId="3" fillId="18" borderId="204" xfId="8" applyFill="1" applyBorder="1" applyAlignment="1">
      <alignment horizontal="center" vertical="center"/>
    </xf>
    <xf numFmtId="0" fontId="3" fillId="18" borderId="177" xfId="8" applyFill="1" applyBorder="1" applyAlignment="1">
      <alignment horizontal="center" vertical="center"/>
    </xf>
    <xf numFmtId="0" fontId="3" fillId="18" borderId="177" xfId="8" applyFill="1" applyBorder="1" applyAlignment="1">
      <alignment horizontal="centerContinuous" vertical="center"/>
    </xf>
    <xf numFmtId="0" fontId="3" fillId="18" borderId="177" xfId="8" applyFill="1" applyBorder="1" applyAlignment="1">
      <alignment horizontal="center" vertical="center"/>
    </xf>
    <xf numFmtId="0" fontId="3" fillId="18" borderId="178" xfId="8" applyFill="1" applyBorder="1" applyAlignment="1">
      <alignment horizontal="center" vertical="center"/>
    </xf>
    <xf numFmtId="0" fontId="3" fillId="18" borderId="168" xfId="8" applyFill="1" applyBorder="1" applyAlignment="1">
      <alignment horizontal="center" vertical="center" wrapText="1"/>
    </xf>
    <xf numFmtId="0" fontId="3" fillId="18" borderId="169" xfId="8" applyFill="1" applyBorder="1" applyAlignment="1">
      <alignment horizontal="center" vertical="center" wrapText="1"/>
    </xf>
    <xf numFmtId="0" fontId="3" fillId="18" borderId="170" xfId="8" applyFill="1" applyBorder="1" applyAlignment="1">
      <alignment horizontal="center" vertical="center" wrapText="1"/>
    </xf>
    <xf numFmtId="1" fontId="14" fillId="13" borderId="171" xfId="10" applyNumberFormat="1" applyFont="1" applyFill="1" applyBorder="1" applyAlignment="1">
      <alignment horizontal="centerContinuous" vertical="center" wrapText="1"/>
    </xf>
    <xf numFmtId="0" fontId="3" fillId="13" borderId="172" xfId="10" applyFont="1" applyFill="1" applyBorder="1" applyAlignment="1">
      <alignment horizontal="centerContinuous" vertical="center" wrapText="1"/>
    </xf>
    <xf numFmtId="0" fontId="3" fillId="13" borderId="173" xfId="10" applyFont="1" applyFill="1" applyBorder="1" applyAlignment="1">
      <alignment horizontal="centerContinuous" vertical="center" wrapText="1"/>
    </xf>
    <xf numFmtId="0" fontId="14" fillId="13" borderId="171" xfId="10" applyFont="1" applyFill="1" applyBorder="1" applyAlignment="1">
      <alignment horizontal="centerContinuous" vertical="center"/>
    </xf>
    <xf numFmtId="0" fontId="14" fillId="13" borderId="172" xfId="10" applyFont="1" applyFill="1" applyBorder="1" applyAlignment="1">
      <alignment horizontal="centerContinuous" vertical="center"/>
    </xf>
    <xf numFmtId="0" fontId="108" fillId="13" borderId="172" xfId="10" applyFill="1" applyBorder="1" applyAlignment="1">
      <alignment horizontal="centerContinuous" vertical="center"/>
    </xf>
    <xf numFmtId="0" fontId="108" fillId="13" borderId="173" xfId="10" applyFill="1" applyBorder="1" applyAlignment="1">
      <alignment horizontal="centerContinuous" vertical="center"/>
    </xf>
    <xf numFmtId="178" fontId="74" fillId="0" borderId="17" xfId="17" applyNumberFormat="1" applyFont="1" applyBorder="1" applyAlignment="1">
      <alignment horizontal="center" vertical="center"/>
    </xf>
    <xf numFmtId="178" fontId="74" fillId="0" borderId="0" xfId="17" applyNumberFormat="1" applyFont="1" applyAlignment="1">
      <alignment horizontal="center" vertical="center"/>
    </xf>
    <xf numFmtId="169" fontId="75" fillId="50" borderId="0" xfId="10" applyNumberFormat="1" applyFont="1" applyFill="1" applyAlignment="1" applyProtection="1">
      <alignment horizontal="right" vertical="center" wrapText="1"/>
      <protection locked="0"/>
    </xf>
    <xf numFmtId="2" fontId="51" fillId="50" borderId="162" xfId="17" applyNumberFormat="1" applyFont="1" applyFill="1" applyBorder="1" applyAlignment="1">
      <alignment horizontal="center" vertical="center"/>
    </xf>
    <xf numFmtId="168" fontId="3" fillId="0" borderId="17" xfId="10" applyNumberFormat="1" applyFont="1" applyBorder="1" applyAlignment="1" applyProtection="1">
      <alignment horizontal="center" vertical="center" wrapText="1"/>
      <protection locked="0"/>
    </xf>
    <xf numFmtId="168" fontId="3" fillId="0" borderId="0" xfId="10" applyNumberFormat="1" applyFont="1" applyAlignment="1" applyProtection="1">
      <alignment horizontal="center" vertical="center" wrapText="1"/>
      <protection locked="0"/>
    </xf>
    <xf numFmtId="168" fontId="3" fillId="0" borderId="162" xfId="10" applyNumberFormat="1" applyFont="1" applyBorder="1" applyAlignment="1" applyProtection="1">
      <alignment horizontal="center" vertical="center" wrapText="1"/>
      <protection locked="0"/>
    </xf>
    <xf numFmtId="178" fontId="74" fillId="0" borderId="106" xfId="17" applyNumberFormat="1" applyFont="1" applyBorder="1" applyAlignment="1">
      <alignment horizontal="center" vertical="center"/>
    </xf>
    <xf numFmtId="178" fontId="74" fillId="0" borderId="60" xfId="17" applyNumberFormat="1" applyFont="1" applyBorder="1" applyAlignment="1">
      <alignment horizontal="center" vertical="center"/>
    </xf>
    <xf numFmtId="169" fontId="75" fillId="50" borderId="60" xfId="10" applyNumberFormat="1" applyFont="1" applyFill="1" applyBorder="1" applyAlignment="1" applyProtection="1">
      <alignment horizontal="right" vertical="center" wrapText="1"/>
      <protection locked="0"/>
    </xf>
    <xf numFmtId="168" fontId="39" fillId="4" borderId="17" xfId="10" applyNumberFormat="1" applyFont="1" applyFill="1" applyBorder="1" applyAlignment="1" applyProtection="1">
      <alignment horizontal="center" vertical="center"/>
      <protection locked="0"/>
    </xf>
    <xf numFmtId="168" fontId="35" fillId="5" borderId="0" xfId="10" applyNumberFormat="1" applyFont="1" applyFill="1" applyAlignment="1" applyProtection="1">
      <alignment horizontal="center" vertical="center"/>
      <protection locked="0"/>
    </xf>
    <xf numFmtId="168" fontId="108" fillId="0" borderId="162" xfId="10" applyNumberFormat="1" applyBorder="1" applyAlignment="1">
      <alignment horizontal="center" vertical="center"/>
    </xf>
    <xf numFmtId="168" fontId="78" fillId="5" borderId="104" xfId="17" applyNumberFormat="1" applyFont="1" applyFill="1" applyBorder="1" applyAlignment="1">
      <alignment horizontal="center" vertical="center"/>
    </xf>
    <xf numFmtId="168" fontId="78" fillId="5" borderId="61" xfId="17" applyNumberFormat="1" applyFont="1" applyFill="1" applyBorder="1" applyAlignment="1">
      <alignment horizontal="center" vertical="center"/>
    </xf>
    <xf numFmtId="168" fontId="78" fillId="5" borderId="105" xfId="17" applyNumberFormat="1" applyFont="1" applyFill="1" applyBorder="1" applyAlignment="1">
      <alignment horizontal="center" vertical="center"/>
    </xf>
    <xf numFmtId="168" fontId="78" fillId="5" borderId="17" xfId="17" applyNumberFormat="1" applyFont="1" applyFill="1" applyBorder="1" applyAlignment="1">
      <alignment horizontal="center" vertical="center"/>
    </xf>
    <xf numFmtId="168" fontId="78" fillId="5" borderId="0" xfId="17" applyNumberFormat="1" applyFont="1" applyFill="1" applyAlignment="1">
      <alignment horizontal="center" vertical="center"/>
    </xf>
    <xf numFmtId="168" fontId="78" fillId="5" borderId="162" xfId="17" applyNumberFormat="1" applyFont="1" applyFill="1" applyBorder="1" applyAlignment="1">
      <alignment horizontal="center" vertical="center"/>
    </xf>
    <xf numFmtId="168" fontId="6" fillId="0" borderId="17" xfId="10" applyNumberFormat="1" applyFont="1" applyBorder="1" applyAlignment="1">
      <alignment horizontal="center" vertical="center"/>
    </xf>
    <xf numFmtId="168" fontId="6" fillId="0" borderId="0" xfId="10" applyNumberFormat="1" applyFont="1" applyAlignment="1">
      <alignment horizontal="center" vertical="center"/>
    </xf>
    <xf numFmtId="170" fontId="39" fillId="4" borderId="162" xfId="10" applyNumberFormat="1" applyFont="1" applyFill="1" applyBorder="1" applyAlignment="1" applyProtection="1">
      <alignment horizontal="center" vertical="center"/>
      <protection locked="0"/>
    </xf>
    <xf numFmtId="178" fontId="3" fillId="0" borderId="17" xfId="17" applyNumberFormat="1" applyFont="1" applyBorder="1" applyAlignment="1">
      <alignment horizontal="center" vertical="center"/>
    </xf>
    <xf numFmtId="178" fontId="3" fillId="0" borderId="0" xfId="17" applyNumberFormat="1" applyFont="1" applyAlignment="1">
      <alignment horizontal="center" vertical="center"/>
    </xf>
    <xf numFmtId="178" fontId="3" fillId="0" borderId="162" xfId="17" applyNumberFormat="1" applyFont="1" applyBorder="1" applyAlignment="1">
      <alignment horizontal="center" vertical="center"/>
    </xf>
    <xf numFmtId="0" fontId="77" fillId="5" borderId="17" xfId="17" applyFont="1" applyFill="1" applyBorder="1" applyAlignment="1">
      <alignment horizontal="center" vertical="center"/>
    </xf>
    <xf numFmtId="0" fontId="77" fillId="5" borderId="0" xfId="17" applyFont="1" applyFill="1" applyAlignment="1">
      <alignment horizontal="center" vertical="center"/>
    </xf>
    <xf numFmtId="0" fontId="77" fillId="5" borderId="162" xfId="17" applyFont="1" applyFill="1" applyBorder="1" applyAlignment="1">
      <alignment horizontal="center" vertical="center"/>
    </xf>
    <xf numFmtId="168" fontId="6" fillId="18" borderId="49" xfId="10" applyNumberFormat="1" applyFont="1" applyFill="1" applyBorder="1" applyAlignment="1">
      <alignment horizontal="center" vertical="center"/>
    </xf>
    <xf numFmtId="168" fontId="6" fillId="18" borderId="89" xfId="10" applyNumberFormat="1" applyFont="1" applyFill="1" applyBorder="1" applyAlignment="1">
      <alignment horizontal="center" vertical="center"/>
    </xf>
    <xf numFmtId="168" fontId="6" fillId="18" borderId="90" xfId="10" applyNumberFormat="1" applyFont="1" applyFill="1" applyBorder="1" applyAlignment="1">
      <alignment horizontal="center" vertical="center"/>
    </xf>
    <xf numFmtId="0" fontId="77" fillId="5" borderId="101" xfId="17" applyFont="1" applyFill="1" applyBorder="1" applyAlignment="1">
      <alignment horizontal="center" vertical="center"/>
    </xf>
    <xf numFmtId="0" fontId="77" fillId="5" borderId="102" xfId="17" applyFont="1" applyFill="1" applyBorder="1" applyAlignment="1">
      <alignment horizontal="center" vertical="center"/>
    </xf>
    <xf numFmtId="0" fontId="77" fillId="5" borderId="103" xfId="17" applyFont="1" applyFill="1" applyBorder="1" applyAlignment="1">
      <alignment horizontal="center" vertical="center"/>
    </xf>
    <xf numFmtId="168" fontId="1" fillId="18" borderId="100" xfId="10" applyNumberFormat="1" applyFont="1" applyFill="1" applyBorder="1" applyAlignment="1">
      <alignment horizontal="center" vertical="center"/>
    </xf>
    <xf numFmtId="168" fontId="1" fillId="18" borderId="64" xfId="10" applyNumberFormat="1" applyFont="1" applyFill="1" applyBorder="1" applyAlignment="1">
      <alignment horizontal="center" vertical="center"/>
    </xf>
    <xf numFmtId="168" fontId="1" fillId="18" borderId="96" xfId="10" applyNumberFormat="1" applyFont="1" applyFill="1" applyBorder="1" applyAlignment="1">
      <alignment horizontal="center" vertical="center"/>
    </xf>
    <xf numFmtId="178" fontId="562" fillId="50" borderId="97" xfId="17" applyNumberFormat="1" applyFont="1" applyFill="1" applyBorder="1" applyAlignment="1">
      <alignment horizontal="right" vertical="center"/>
    </xf>
    <xf numFmtId="0" fontId="62" fillId="50" borderId="98" xfId="10" applyFont="1" applyFill="1" applyBorder="1" applyAlignment="1">
      <alignment horizontal="center" vertical="center"/>
    </xf>
    <xf numFmtId="0" fontId="510" fillId="50" borderId="98" xfId="10" applyFont="1" applyFill="1" applyBorder="1" applyAlignment="1">
      <alignment horizontal="right" vertical="center"/>
    </xf>
    <xf numFmtId="166" fontId="62" fillId="50" borderId="99" xfId="10" applyNumberFormat="1" applyFont="1" applyFill="1" applyBorder="1" applyAlignment="1">
      <alignment horizontal="center" vertical="center"/>
    </xf>
    <xf numFmtId="178" fontId="562" fillId="50" borderId="181" xfId="17" applyNumberFormat="1" applyFont="1" applyFill="1" applyBorder="1" applyAlignment="1">
      <alignment horizontal="right" vertical="center"/>
    </xf>
    <xf numFmtId="0" fontId="62" fillId="50" borderId="169" xfId="10" applyFont="1" applyFill="1" applyBorder="1" applyAlignment="1">
      <alignment horizontal="center" vertical="center"/>
    </xf>
    <xf numFmtId="0" fontId="510" fillId="50" borderId="169" xfId="10" applyFont="1" applyFill="1" applyBorder="1" applyAlignment="1">
      <alignment horizontal="right" vertical="center"/>
    </xf>
    <xf numFmtId="166" fontId="62" fillId="50" borderId="182" xfId="10" applyNumberFormat="1" applyFont="1" applyFill="1" applyBorder="1" applyAlignment="1">
      <alignment horizontal="center" vertical="center"/>
    </xf>
    <xf numFmtId="0" fontId="118" fillId="45" borderId="204" xfId="10" applyFont="1" applyFill="1" applyBorder="1" applyAlignment="1">
      <alignment horizontal="center" vertical="center"/>
    </xf>
    <xf numFmtId="0" fontId="118" fillId="45" borderId="177" xfId="10" applyFont="1" applyFill="1" applyBorder="1" applyAlignment="1">
      <alignment horizontal="center" vertical="center"/>
    </xf>
    <xf numFmtId="0" fontId="118" fillId="45" borderId="178" xfId="10" applyFont="1" applyFill="1" applyBorder="1" applyAlignment="1">
      <alignment horizontal="center" vertical="center"/>
    </xf>
    <xf numFmtId="0" fontId="118" fillId="45" borderId="94" xfId="10" applyFont="1" applyFill="1" applyBorder="1" applyAlignment="1">
      <alignment horizontal="center" vertical="center" wrapText="1"/>
    </xf>
    <xf numFmtId="0" fontId="118" fillId="45" borderId="233" xfId="10" applyFont="1" applyFill="1" applyBorder="1" applyAlignment="1">
      <alignment horizontal="center" vertical="center" wrapText="1"/>
    </xf>
    <xf numFmtId="0" fontId="118" fillId="45" borderId="95" xfId="10" applyFont="1" applyFill="1" applyBorder="1" applyAlignment="1">
      <alignment horizontal="center" vertical="center" wrapText="1"/>
    </xf>
    <xf numFmtId="0" fontId="563" fillId="22" borderId="147" xfId="0" applyFont="1" applyFill="1" applyBorder="1" applyAlignment="1">
      <alignment horizontal="center" vertical="center"/>
    </xf>
    <xf numFmtId="0" fontId="563" fillId="22" borderId="148" xfId="0" applyFont="1" applyFill="1" applyBorder="1" applyAlignment="1">
      <alignment horizontal="center" vertical="center"/>
    </xf>
    <xf numFmtId="0" fontId="563" fillId="22" borderId="279" xfId="0" applyFont="1" applyFill="1" applyBorder="1" applyAlignment="1">
      <alignment horizontal="center" vertical="center"/>
    </xf>
    <xf numFmtId="0" fontId="563" fillId="22" borderId="149" xfId="0" applyFont="1" applyFill="1" applyBorder="1" applyAlignment="1">
      <alignment horizontal="center" vertical="center"/>
    </xf>
    <xf numFmtId="0" fontId="563" fillId="22" borderId="150" xfId="0" applyFont="1" applyFill="1" applyBorder="1" applyAlignment="1">
      <alignment horizontal="center" vertical="center"/>
    </xf>
    <xf numFmtId="0" fontId="563" fillId="22" borderId="280" xfId="0" applyFont="1" applyFill="1" applyBorder="1" applyAlignment="1">
      <alignment horizontal="center" vertical="center"/>
    </xf>
    <xf numFmtId="0" fontId="113" fillId="26" borderId="0" xfId="0" applyFont="1" applyFill="1" applyAlignment="1">
      <alignment horizontal="center"/>
    </xf>
    <xf numFmtId="0" fontId="363" fillId="26" borderId="162" xfId="8" applyFont="1" applyFill="1" applyBorder="1" applyAlignment="1">
      <alignment horizontal="center" vertical="center" textRotation="90" wrapText="1"/>
    </xf>
    <xf numFmtId="0" fontId="564" fillId="18" borderId="171" xfId="8" applyFont="1" applyFill="1" applyBorder="1" applyAlignment="1" applyProtection="1">
      <alignment horizontal="center" vertical="center"/>
      <protection hidden="1"/>
    </xf>
    <xf numFmtId="0" fontId="564" fillId="18" borderId="172" xfId="8" applyFont="1" applyFill="1" applyBorder="1" applyAlignment="1" applyProtection="1">
      <alignment horizontal="center" vertical="center"/>
      <protection hidden="1"/>
    </xf>
    <xf numFmtId="0" fontId="564" fillId="18" borderId="173" xfId="8" applyFont="1" applyFill="1" applyBorder="1" applyAlignment="1" applyProtection="1">
      <alignment horizontal="center" vertical="center"/>
      <protection hidden="1"/>
    </xf>
    <xf numFmtId="0" fontId="564" fillId="18" borderId="17" xfId="8" applyFont="1" applyFill="1" applyBorder="1" applyAlignment="1" applyProtection="1">
      <alignment horizontal="center" vertical="center"/>
      <protection hidden="1"/>
    </xf>
    <xf numFmtId="0" fontId="564" fillId="18" borderId="0" xfId="8" applyFont="1" applyFill="1" applyAlignment="1" applyProtection="1">
      <alignment horizontal="center" vertical="center"/>
      <protection hidden="1"/>
    </xf>
    <xf numFmtId="0" fontId="564" fillId="18" borderId="162" xfId="8" applyFont="1" applyFill="1" applyBorder="1" applyAlignment="1" applyProtection="1">
      <alignment horizontal="center" vertical="center"/>
      <protection hidden="1"/>
    </xf>
    <xf numFmtId="0" fontId="123" fillId="18" borderId="17" xfId="29" applyFont="1" applyFill="1" applyBorder="1" applyAlignment="1">
      <alignment horizontal="center" vertical="center" wrapText="1"/>
    </xf>
    <xf numFmtId="0" fontId="123" fillId="18" borderId="0" xfId="29" applyFont="1" applyFill="1" applyAlignment="1">
      <alignment horizontal="center" vertical="center" wrapText="1"/>
    </xf>
    <xf numFmtId="0" fontId="123" fillId="18" borderId="162" xfId="29" applyFont="1" applyFill="1" applyBorder="1" applyAlignment="1">
      <alignment horizontal="center" vertical="center" wrapText="1"/>
    </xf>
    <xf numFmtId="0" fontId="123" fillId="18" borderId="181" xfId="29" applyFont="1" applyFill="1" applyBorder="1" applyAlignment="1">
      <alignment horizontal="center" vertical="center" wrapText="1"/>
    </xf>
    <xf numFmtId="0" fontId="123" fillId="18" borderId="169" xfId="29" applyFont="1" applyFill="1" applyBorder="1" applyAlignment="1">
      <alignment horizontal="center" vertical="center" wrapText="1"/>
    </xf>
    <xf numFmtId="0" fontId="123" fillId="18" borderId="182" xfId="29" applyFont="1" applyFill="1" applyBorder="1" applyAlignment="1">
      <alignment horizontal="center" vertical="center" wrapText="1"/>
    </xf>
    <xf numFmtId="0" fontId="170" fillId="18" borderId="17" xfId="0" applyFont="1" applyFill="1" applyBorder="1" applyAlignment="1" applyProtection="1">
      <alignment horizontal="left" vertical="center"/>
      <protection locked="0"/>
    </xf>
    <xf numFmtId="0" fontId="170" fillId="18" borderId="0" xfId="0" applyFont="1" applyFill="1" applyAlignment="1" applyProtection="1">
      <alignment horizontal="left" vertical="center"/>
      <protection locked="0"/>
    </xf>
    <xf numFmtId="0" fontId="565" fillId="18" borderId="258" xfId="8" applyFont="1" applyFill="1" applyBorder="1" applyAlignment="1" applyProtection="1">
      <alignment horizontal="right" vertical="center"/>
      <protection hidden="1"/>
    </xf>
    <xf numFmtId="0" fontId="1" fillId="18" borderId="0" xfId="0" applyFont="1" applyFill="1" applyAlignment="1" applyProtection="1">
      <alignment horizontal="left" vertical="center"/>
      <protection locked="0"/>
    </xf>
    <xf numFmtId="0" fontId="170" fillId="18" borderId="162" xfId="0" applyFont="1" applyFill="1" applyBorder="1" applyAlignment="1" applyProtection="1">
      <alignment horizontal="left" vertical="center"/>
      <protection locked="0"/>
    </xf>
    <xf numFmtId="0" fontId="20" fillId="13" borderId="163" xfId="0" applyFont="1" applyFill="1" applyBorder="1" applyAlignment="1">
      <alignment horizontal="center" vertical="center"/>
    </xf>
    <xf numFmtId="0" fontId="20" fillId="13" borderId="164" xfId="0" applyFont="1" applyFill="1" applyBorder="1" applyAlignment="1">
      <alignment horizontal="center" vertical="center"/>
    </xf>
    <xf numFmtId="0" fontId="20" fillId="13" borderId="165" xfId="0" applyFont="1" applyFill="1" applyBorder="1" applyAlignment="1">
      <alignment horizontal="center" vertical="center"/>
    </xf>
    <xf numFmtId="0" fontId="20" fillId="18" borderId="166" xfId="0" applyFont="1" applyFill="1" applyBorder="1" applyAlignment="1">
      <alignment horizontal="centerContinuous" vertical="center"/>
    </xf>
    <xf numFmtId="0" fontId="20" fillId="18" borderId="0" xfId="0" applyFont="1" applyFill="1" applyAlignment="1">
      <alignment horizontal="centerContinuous" vertical="center"/>
    </xf>
    <xf numFmtId="0" fontId="566" fillId="18" borderId="0" xfId="8" applyFont="1" applyFill="1" applyAlignment="1">
      <alignment horizontal="center" vertical="center"/>
    </xf>
    <xf numFmtId="0" fontId="20" fillId="134" borderId="0" xfId="0" applyFont="1" applyFill="1" applyAlignment="1">
      <alignment horizontal="center" vertical="center"/>
    </xf>
    <xf numFmtId="0" fontId="20" fillId="134" borderId="167" xfId="0" applyFont="1" applyFill="1" applyBorder="1" applyAlignment="1">
      <alignment horizontal="center" vertical="center"/>
    </xf>
    <xf numFmtId="0" fontId="567" fillId="18" borderId="166" xfId="8" applyFont="1" applyFill="1" applyBorder="1" applyAlignment="1">
      <alignment horizontal="center" vertical="center"/>
    </xf>
    <xf numFmtId="0" fontId="176" fillId="18" borderId="0" xfId="0" applyFont="1" applyFill="1" applyAlignment="1">
      <alignment horizontal="right" vertical="center"/>
    </xf>
    <xf numFmtId="182" fontId="219" fillId="135" borderId="0" xfId="0" applyNumberFormat="1" applyFont="1" applyFill="1" applyAlignment="1">
      <alignment horizontal="center" vertical="center"/>
    </xf>
    <xf numFmtId="0" fontId="111" fillId="18" borderId="0" xfId="1" applyFont="1" applyFill="1" applyBorder="1" applyAlignment="1" applyProtection="1"/>
    <xf numFmtId="0" fontId="125" fillId="18" borderId="0" xfId="0" applyFont="1" applyFill="1" applyAlignment="1">
      <alignment horizontal="center" vertical="center" wrapText="1"/>
    </xf>
    <xf numFmtId="0" fontId="125" fillId="18" borderId="167" xfId="0" applyFont="1" applyFill="1" applyBorder="1" applyAlignment="1">
      <alignment horizontal="center" vertical="center" wrapText="1"/>
    </xf>
    <xf numFmtId="0" fontId="125" fillId="31" borderId="166" xfId="0" applyFont="1" applyFill="1" applyBorder="1" applyAlignment="1">
      <alignment horizontal="center" vertical="center"/>
    </xf>
    <xf numFmtId="0" fontId="176" fillId="18" borderId="0" xfId="0" applyFont="1" applyFill="1" applyAlignment="1">
      <alignment horizontal="left" vertical="center"/>
    </xf>
    <xf numFmtId="182" fontId="114" fillId="18" borderId="0" xfId="0" applyNumberFormat="1" applyFont="1" applyFill="1" applyAlignment="1">
      <alignment horizontal="center" vertical="center"/>
    </xf>
    <xf numFmtId="0" fontId="0" fillId="18" borderId="0" xfId="0" applyFill="1" applyAlignment="1">
      <alignment horizontal="center" vertical="center"/>
    </xf>
    <xf numFmtId="0" fontId="111" fillId="18" borderId="0" xfId="1" applyFont="1" applyFill="1" applyBorder="1" applyAlignment="1" applyProtection="1">
      <alignment horizontal="left" vertical="center"/>
    </xf>
    <xf numFmtId="0" fontId="566" fillId="18" borderId="166" xfId="8" applyFont="1" applyFill="1" applyBorder="1" applyAlignment="1">
      <alignment horizontal="center" vertical="center"/>
    </xf>
    <xf numFmtId="0" fontId="568" fillId="18" borderId="0" xfId="8" applyFont="1" applyFill="1" applyAlignment="1" applyProtection="1">
      <alignment horizontal="left"/>
      <protection hidden="1"/>
    </xf>
    <xf numFmtId="0" fontId="569" fillId="18" borderId="0" xfId="8" applyFont="1" applyFill="1" applyAlignment="1" applyProtection="1">
      <alignment horizontal="left"/>
      <protection hidden="1"/>
    </xf>
    <xf numFmtId="0" fontId="566" fillId="18" borderId="281" xfId="8" applyFont="1" applyFill="1" applyBorder="1" applyAlignment="1">
      <alignment horizontal="center" vertical="center"/>
    </xf>
    <xf numFmtId="0" fontId="570" fillId="18" borderId="282" xfId="8" applyFont="1" applyFill="1" applyBorder="1" applyAlignment="1" applyProtection="1">
      <alignment horizontal="left"/>
      <protection hidden="1"/>
    </xf>
    <xf numFmtId="0" fontId="125" fillId="18" borderId="282" xfId="0" applyFont="1" applyFill="1" applyBorder="1" applyAlignment="1">
      <alignment horizontal="center" vertical="center" wrapText="1"/>
    </xf>
    <xf numFmtId="0" fontId="125" fillId="18" borderId="283" xfId="0" applyFont="1" applyFill="1" applyBorder="1" applyAlignment="1">
      <alignment horizontal="center" vertical="center" wrapText="1"/>
    </xf>
    <xf numFmtId="0" fontId="567" fillId="31" borderId="168" xfId="8" applyFont="1" applyFill="1" applyBorder="1" applyAlignment="1">
      <alignment horizontal="center" vertical="center"/>
    </xf>
    <xf numFmtId="0" fontId="571" fillId="18" borderId="169" xfId="8" applyFont="1" applyFill="1" applyBorder="1" applyAlignment="1" applyProtection="1">
      <alignment horizontal="left"/>
      <protection hidden="1"/>
    </xf>
    <xf numFmtId="0" fontId="125" fillId="18" borderId="169" xfId="0" applyFont="1" applyFill="1" applyBorder="1" applyAlignment="1">
      <alignment horizontal="center" vertical="center" wrapText="1"/>
    </xf>
    <xf numFmtId="0" fontId="125" fillId="18" borderId="170" xfId="0" applyFont="1" applyFill="1" applyBorder="1" applyAlignment="1">
      <alignment horizontal="center" vertical="center" wrapText="1"/>
    </xf>
    <xf numFmtId="0" fontId="185" fillId="0" borderId="0" xfId="0" applyFont="1" applyAlignment="1">
      <alignment vertical="top"/>
    </xf>
    <xf numFmtId="0" fontId="170" fillId="18" borderId="257" xfId="0" applyFont="1" applyFill="1" applyBorder="1" applyAlignment="1">
      <alignment horizontal="center" vertical="center" wrapText="1"/>
    </xf>
    <xf numFmtId="0" fontId="170" fillId="18" borderId="164" xfId="0" applyFont="1" applyFill="1" applyBorder="1" applyAlignment="1">
      <alignment horizontal="center" vertical="center" wrapText="1"/>
    </xf>
    <xf numFmtId="0" fontId="170" fillId="18" borderId="258" xfId="0" applyFont="1" applyFill="1" applyBorder="1" applyAlignment="1">
      <alignment horizontal="center" vertical="center" wrapText="1"/>
    </xf>
    <xf numFmtId="0" fontId="20" fillId="13" borderId="17" xfId="0" applyFont="1" applyFill="1" applyBorder="1" applyAlignment="1">
      <alignment horizontal="center" vertical="center"/>
    </xf>
    <xf numFmtId="0" fontId="20" fillId="13" borderId="0" xfId="0" applyFont="1" applyFill="1" applyAlignment="1">
      <alignment horizontal="center" vertical="center"/>
    </xf>
    <xf numFmtId="0" fontId="20" fillId="13" borderId="162" xfId="0" applyFont="1" applyFill="1" applyBorder="1" applyAlignment="1">
      <alignment horizontal="center" vertical="center"/>
    </xf>
    <xf numFmtId="0" fontId="567" fillId="18" borderId="181" xfId="8" applyFont="1" applyFill="1" applyBorder="1" applyAlignment="1">
      <alignment horizontal="center" vertical="center"/>
    </xf>
    <xf numFmtId="0" fontId="20" fillId="18" borderId="169" xfId="0" applyFont="1" applyFill="1" applyBorder="1" applyAlignment="1">
      <alignment horizontal="center" vertical="center"/>
    </xf>
    <xf numFmtId="0" fontId="566" fillId="18" borderId="169" xfId="8" applyFont="1" applyFill="1" applyBorder="1" applyAlignment="1">
      <alignment horizontal="center" vertical="center"/>
    </xf>
    <xf numFmtId="0" fontId="567" fillId="18" borderId="169" xfId="8" applyFont="1" applyFill="1" applyBorder="1" applyAlignment="1">
      <alignment horizontal="center" vertical="center"/>
    </xf>
    <xf numFmtId="0" fontId="20" fillId="18" borderId="182" xfId="0" applyFont="1" applyFill="1" applyBorder="1" applyAlignment="1">
      <alignment horizontal="center" vertical="center"/>
    </xf>
    <xf numFmtId="0" fontId="155" fillId="18" borderId="257" xfId="0" applyFont="1" applyFill="1" applyBorder="1" applyAlignment="1">
      <alignment horizontal="right" vertical="center"/>
    </xf>
    <xf numFmtId="0" fontId="155" fillId="18" borderId="164" xfId="0" applyFont="1" applyFill="1" applyBorder="1" applyAlignment="1">
      <alignment horizontal="right" vertical="center"/>
    </xf>
    <xf numFmtId="182" fontId="572" fillId="135" borderId="164" xfId="0" applyNumberFormat="1" applyFont="1" applyFill="1" applyBorder="1" applyAlignment="1">
      <alignment horizontal="center" vertical="center"/>
    </xf>
    <xf numFmtId="9" fontId="0" fillId="18" borderId="164" xfId="0" applyNumberFormat="1" applyFill="1" applyBorder="1" applyAlignment="1">
      <alignment horizontal="center" vertical="center"/>
    </xf>
    <xf numFmtId="0" fontId="0" fillId="18" borderId="164" xfId="0" applyFill="1" applyBorder="1"/>
    <xf numFmtId="0" fontId="176" fillId="18" borderId="257" xfId="0" applyFont="1" applyFill="1" applyBorder="1" applyAlignment="1">
      <alignment horizontal="right" vertical="center"/>
    </xf>
    <xf numFmtId="0" fontId="176" fillId="18" borderId="164" xfId="0" applyFont="1" applyFill="1" applyBorder="1" applyAlignment="1">
      <alignment horizontal="right" vertical="center"/>
    </xf>
    <xf numFmtId="210" fontId="0" fillId="0" borderId="164" xfId="0" applyNumberFormat="1" applyBorder="1" applyAlignment="1">
      <alignment horizontal="center"/>
    </xf>
    <xf numFmtId="210" fontId="0" fillId="0" borderId="258" xfId="0" applyNumberFormat="1" applyBorder="1" applyAlignment="1">
      <alignment horizontal="center"/>
    </xf>
    <xf numFmtId="0" fontId="125" fillId="31" borderId="17" xfId="0" applyFont="1" applyFill="1" applyBorder="1" applyAlignment="1">
      <alignment horizontal="center" vertical="center"/>
    </xf>
    <xf numFmtId="0" fontId="176" fillId="18" borderId="0" xfId="0" applyFont="1" applyFill="1" applyAlignment="1">
      <alignment horizontal="center" vertical="center"/>
    </xf>
    <xf numFmtId="0" fontId="176" fillId="18" borderId="162" xfId="0" applyFont="1" applyFill="1" applyBorder="1" applyAlignment="1">
      <alignment horizontal="left" vertical="center"/>
    </xf>
    <xf numFmtId="0" fontId="175" fillId="18" borderId="17" xfId="0" applyFont="1" applyFill="1" applyBorder="1" applyAlignment="1">
      <alignment horizontal="center" vertical="center"/>
    </xf>
    <xf numFmtId="0" fontId="175" fillId="18" borderId="0" xfId="0" applyFont="1" applyFill="1" applyAlignment="1">
      <alignment horizontal="center" vertical="center"/>
    </xf>
    <xf numFmtId="0" fontId="175" fillId="18" borderId="162" xfId="0" applyFont="1" applyFill="1" applyBorder="1" applyAlignment="1">
      <alignment horizontal="center" vertical="center"/>
    </xf>
    <xf numFmtId="211" fontId="113" fillId="18" borderId="17" xfId="0" applyNumberFormat="1" applyFont="1" applyFill="1" applyBorder="1" applyAlignment="1">
      <alignment horizontal="center" vertical="center"/>
    </xf>
    <xf numFmtId="212" fontId="573" fillId="18" borderId="0" xfId="0" applyNumberFormat="1" applyFont="1" applyFill="1" applyAlignment="1">
      <alignment horizontal="center" vertical="center"/>
    </xf>
    <xf numFmtId="212" fontId="113" fillId="18" borderId="0" xfId="0" applyNumberFormat="1" applyFont="1" applyFill="1" applyAlignment="1">
      <alignment horizontal="center" vertical="center"/>
    </xf>
    <xf numFmtId="212" fontId="573" fillId="18" borderId="162" xfId="0" applyNumberFormat="1" applyFont="1" applyFill="1" applyBorder="1" applyAlignment="1">
      <alignment horizontal="center" vertical="center"/>
    </xf>
    <xf numFmtId="210" fontId="566" fillId="134" borderId="17" xfId="0" applyNumberFormat="1" applyFont="1" applyFill="1" applyBorder="1" applyAlignment="1">
      <alignment horizontal="center" vertical="center"/>
    </xf>
    <xf numFmtId="210" fontId="566" fillId="134" borderId="0" xfId="0" applyNumberFormat="1" applyFont="1" applyFill="1" applyAlignment="1">
      <alignment horizontal="center" vertical="center"/>
    </xf>
    <xf numFmtId="210" fontId="566" fillId="18" borderId="0" xfId="0" applyNumberFormat="1" applyFont="1" applyFill="1" applyAlignment="1">
      <alignment horizontal="center" vertical="center"/>
    </xf>
    <xf numFmtId="210" fontId="566" fillId="134" borderId="162" xfId="0" applyNumberFormat="1" applyFont="1" applyFill="1" applyBorder="1" applyAlignment="1">
      <alignment horizontal="center" vertical="center"/>
    </xf>
    <xf numFmtId="210" fontId="566" fillId="18" borderId="181" xfId="0" applyNumberFormat="1" applyFont="1" applyFill="1" applyBorder="1" applyAlignment="1">
      <alignment horizontal="center" vertical="center"/>
    </xf>
    <xf numFmtId="0" fontId="0" fillId="18" borderId="169" xfId="0" applyFill="1" applyBorder="1"/>
    <xf numFmtId="210" fontId="566" fillId="18" borderId="169" xfId="0" applyNumberFormat="1" applyFont="1" applyFill="1" applyBorder="1" applyAlignment="1">
      <alignment horizontal="center" vertical="center"/>
    </xf>
    <xf numFmtId="0" fontId="566" fillId="18" borderId="182" xfId="8" applyFont="1" applyFill="1" applyBorder="1" applyAlignment="1">
      <alignment horizontal="center" vertical="center"/>
    </xf>
    <xf numFmtId="0" fontId="566" fillId="18" borderId="17" xfId="8" applyFont="1" applyFill="1" applyBorder="1" applyAlignment="1">
      <alignment horizontal="center" vertical="center"/>
    </xf>
    <xf numFmtId="0" fontId="570" fillId="18" borderId="0" xfId="8" applyFont="1" applyFill="1" applyAlignment="1" applyProtection="1">
      <alignment horizontal="left"/>
      <protection hidden="1"/>
    </xf>
    <xf numFmtId="0" fontId="363" fillId="18" borderId="0" xfId="8" applyFont="1" applyFill="1" applyAlignment="1">
      <alignment vertical="center"/>
    </xf>
    <xf numFmtId="0" fontId="363" fillId="18" borderId="162" xfId="8" applyFont="1" applyFill="1" applyBorder="1" applyAlignment="1">
      <alignment vertical="center"/>
    </xf>
    <xf numFmtId="0" fontId="567" fillId="31" borderId="17" xfId="8" applyFont="1" applyFill="1" applyBorder="1" applyAlignment="1">
      <alignment horizontal="center" vertical="center"/>
    </xf>
    <xf numFmtId="0" fontId="571" fillId="18" borderId="0" xfId="8" applyFont="1" applyFill="1" applyAlignment="1" applyProtection="1">
      <alignment horizontal="left"/>
      <protection hidden="1"/>
    </xf>
    <xf numFmtId="0" fontId="565" fillId="18" borderId="162" xfId="8" applyFont="1" applyFill="1" applyBorder="1" applyAlignment="1" applyProtection="1">
      <alignment horizontal="right" vertical="center"/>
      <protection hidden="1"/>
    </xf>
    <xf numFmtId="210" fontId="566" fillId="18" borderId="17" xfId="0" applyNumberFormat="1" applyFont="1" applyFill="1" applyBorder="1" applyAlignment="1">
      <alignment horizontal="center" vertical="center"/>
    </xf>
    <xf numFmtId="0" fontId="0" fillId="0" borderId="0" xfId="0" applyAlignment="1">
      <alignment horizontal="right"/>
    </xf>
    <xf numFmtId="0" fontId="111" fillId="0" borderId="0" xfId="1" applyFont="1" applyAlignment="1" applyProtection="1"/>
    <xf numFmtId="0" fontId="14" fillId="18" borderId="0" xfId="10" applyFont="1" applyFill="1"/>
    <xf numFmtId="0" fontId="31" fillId="18" borderId="17" xfId="10" applyFont="1" applyFill="1" applyBorder="1" applyAlignment="1" applyProtection="1">
      <alignment horizontal="left" vertical="center"/>
      <protection locked="0"/>
    </xf>
    <xf numFmtId="0" fontId="31" fillId="18" borderId="264" xfId="10" applyFont="1" applyFill="1" applyBorder="1" applyAlignment="1" applyProtection="1">
      <alignment horizontal="right" vertical="center"/>
      <protection locked="0"/>
    </xf>
    <xf numFmtId="181" fontId="77" fillId="5" borderId="167" xfId="10" applyNumberFormat="1" applyFont="1" applyFill="1" applyBorder="1" applyAlignment="1" applyProtection="1">
      <alignment horizontal="center" vertical="center"/>
      <protection locked="0"/>
    </xf>
    <xf numFmtId="0" fontId="31" fillId="18" borderId="0" xfId="10" applyFont="1" applyFill="1" applyAlignment="1" applyProtection="1">
      <alignment horizontal="right" vertical="center"/>
      <protection locked="0"/>
    </xf>
    <xf numFmtId="0" fontId="23" fillId="18" borderId="0" xfId="10" applyFont="1" applyFill="1" applyAlignment="1" applyProtection="1">
      <alignment horizontal="right" vertical="center"/>
      <protection locked="0"/>
    </xf>
    <xf numFmtId="181" fontId="78" fillId="5" borderId="162" xfId="10" applyNumberFormat="1" applyFont="1" applyFill="1" applyBorder="1" applyAlignment="1" applyProtection="1">
      <alignment horizontal="center" vertical="center"/>
      <protection locked="0"/>
    </xf>
    <xf numFmtId="0" fontId="79" fillId="18" borderId="17" xfId="10" applyFont="1" applyFill="1" applyBorder="1" applyAlignment="1" applyProtection="1">
      <alignment horizontal="left" vertical="center"/>
      <protection locked="0"/>
    </xf>
    <xf numFmtId="0" fontId="79" fillId="18" borderId="0" xfId="10" applyFont="1" applyFill="1" applyAlignment="1" applyProtection="1">
      <alignment horizontal="right" vertical="center"/>
      <protection locked="0"/>
    </xf>
    <xf numFmtId="189" fontId="78" fillId="5" borderId="167" xfId="10" applyNumberFormat="1" applyFont="1" applyFill="1" applyBorder="1" applyAlignment="1" applyProtection="1">
      <alignment horizontal="center" vertical="center"/>
      <protection locked="0"/>
    </xf>
    <xf numFmtId="181" fontId="78" fillId="5" borderId="167" xfId="10" applyNumberFormat="1" applyFont="1" applyFill="1" applyBorder="1" applyAlignment="1" applyProtection="1">
      <alignment horizontal="center" vertical="center"/>
      <protection locked="0"/>
    </xf>
    <xf numFmtId="181" fontId="77" fillId="5" borderId="162" xfId="10" applyNumberFormat="1" applyFont="1" applyFill="1" applyBorder="1" applyAlignment="1" applyProtection="1">
      <alignment horizontal="center" vertical="center"/>
      <protection locked="0"/>
    </xf>
    <xf numFmtId="0" fontId="9" fillId="18" borderId="17" xfId="10" applyFont="1" applyFill="1" applyBorder="1" applyAlignment="1" applyProtection="1">
      <alignment horizontal="left" vertical="center"/>
      <protection locked="0"/>
    </xf>
    <xf numFmtId="0" fontId="9" fillId="18" borderId="0" xfId="10" applyFont="1" applyFill="1" applyAlignment="1" applyProtection="1">
      <alignment horizontal="right" vertical="center"/>
      <protection locked="0"/>
    </xf>
    <xf numFmtId="181" fontId="6" fillId="18" borderId="167" xfId="10" applyNumberFormat="1" applyFont="1" applyFill="1" applyBorder="1" applyAlignment="1" applyProtection="1">
      <alignment horizontal="center" vertical="center"/>
      <protection locked="0"/>
    </xf>
    <xf numFmtId="0" fontId="3" fillId="18" borderId="0" xfId="10" applyFont="1" applyFill="1" applyAlignment="1" applyProtection="1">
      <alignment horizontal="right" vertical="center"/>
      <protection locked="0"/>
    </xf>
    <xf numFmtId="181" fontId="6" fillId="18" borderId="162" xfId="10" applyNumberFormat="1" applyFont="1" applyFill="1" applyBorder="1" applyAlignment="1" applyProtection="1">
      <alignment horizontal="center" vertical="center"/>
      <protection locked="0"/>
    </xf>
    <xf numFmtId="0" fontId="3" fillId="18" borderId="79" xfId="10" applyFont="1" applyFill="1" applyBorder="1" applyAlignment="1" applyProtection="1">
      <alignment horizontal="left" vertical="center"/>
      <protection locked="0"/>
    </xf>
    <xf numFmtId="0" fontId="6" fillId="18" borderId="0" xfId="10" applyFont="1" applyFill="1" applyAlignment="1" applyProtection="1">
      <alignment horizontal="right" vertical="center"/>
      <protection locked="0"/>
    </xf>
    <xf numFmtId="189" fontId="6" fillId="18" borderId="167" xfId="10" applyNumberFormat="1" applyFont="1" applyFill="1" applyBorder="1" applyAlignment="1" applyProtection="1">
      <alignment horizontal="center" vertical="center"/>
      <protection locked="0"/>
    </xf>
    <xf numFmtId="189" fontId="6" fillId="18" borderId="162" xfId="10" applyNumberFormat="1" applyFont="1" applyFill="1" applyBorder="1" applyAlignment="1" applyProtection="1">
      <alignment horizontal="center" vertical="center"/>
      <protection locked="0"/>
    </xf>
    <xf numFmtId="0" fontId="3" fillId="22" borderId="68" xfId="10" applyFont="1" applyFill="1" applyBorder="1" applyAlignment="1" applyProtection="1">
      <alignment horizontal="left" vertical="center"/>
      <protection locked="0"/>
    </xf>
    <xf numFmtId="0" fontId="3" fillId="22" borderId="8" xfId="10" applyFont="1" applyFill="1" applyBorder="1" applyAlignment="1" applyProtection="1">
      <alignment horizontal="right" vertical="center"/>
      <protection locked="0"/>
    </xf>
    <xf numFmtId="181" fontId="6" fillId="22" borderId="8" xfId="10" applyNumberFormat="1" applyFont="1" applyFill="1" applyBorder="1" applyAlignment="1" applyProtection="1">
      <alignment horizontal="center" vertical="center"/>
      <protection locked="0"/>
    </xf>
    <xf numFmtId="0" fontId="6" fillId="22" borderId="8" xfId="10" applyFont="1" applyFill="1" applyBorder="1" applyAlignment="1" applyProtection="1">
      <alignment horizontal="right" vertical="center"/>
      <protection locked="0"/>
    </xf>
    <xf numFmtId="189" fontId="6" fillId="22" borderId="8" xfId="10" applyNumberFormat="1" applyFont="1" applyFill="1" applyBorder="1" applyAlignment="1" applyProtection="1">
      <alignment horizontal="center" vertical="center"/>
      <protection locked="0"/>
    </xf>
    <xf numFmtId="189" fontId="6" fillId="22" borderId="24" xfId="10" applyNumberFormat="1" applyFont="1" applyFill="1" applyBorder="1" applyAlignment="1" applyProtection="1">
      <alignment horizontal="center" vertical="center"/>
      <protection locked="0"/>
    </xf>
    <xf numFmtId="0" fontId="23" fillId="18" borderId="17" xfId="10" applyFont="1" applyFill="1" applyBorder="1" applyAlignment="1" applyProtection="1">
      <alignment horizontal="left" vertical="center"/>
      <protection locked="0"/>
    </xf>
    <xf numFmtId="0" fontId="79" fillId="18" borderId="0" xfId="10" applyFont="1" applyFill="1" applyAlignment="1" applyProtection="1">
      <alignment horizontal="right" vertical="center" wrapText="1"/>
      <protection locked="0"/>
    </xf>
    <xf numFmtId="171" fontId="35" fillId="5" borderId="167" xfId="10" applyNumberFormat="1" applyFont="1" applyFill="1" applyBorder="1" applyAlignment="1" applyProtection="1">
      <alignment horizontal="center" vertical="center"/>
      <protection locked="0"/>
    </xf>
    <xf numFmtId="0" fontId="6" fillId="18" borderId="181" xfId="10" applyFont="1" applyFill="1" applyBorder="1" applyAlignment="1" applyProtection="1">
      <alignment horizontal="left" vertical="center"/>
      <protection locked="0"/>
    </xf>
    <xf numFmtId="0" fontId="6" fillId="18" borderId="169" xfId="10" applyFont="1" applyFill="1" applyBorder="1" applyAlignment="1" applyProtection="1">
      <alignment horizontal="right" vertical="center"/>
      <protection locked="0"/>
    </xf>
    <xf numFmtId="189" fontId="6" fillId="18" borderId="170" xfId="10" applyNumberFormat="1" applyFont="1" applyFill="1" applyBorder="1" applyAlignment="1" applyProtection="1">
      <alignment horizontal="center" vertical="center"/>
      <protection locked="0"/>
    </xf>
    <xf numFmtId="0" fontId="3" fillId="18" borderId="169" xfId="10" applyFont="1" applyFill="1" applyBorder="1" applyAlignment="1" applyProtection="1">
      <alignment horizontal="right" vertical="center"/>
      <protection locked="0"/>
    </xf>
    <xf numFmtId="181" fontId="6" fillId="18" borderId="170" xfId="10" applyNumberFormat="1" applyFont="1" applyFill="1" applyBorder="1" applyAlignment="1" applyProtection="1">
      <alignment horizontal="center" vertical="center"/>
      <protection locked="0"/>
    </xf>
    <xf numFmtId="189" fontId="6" fillId="18" borderId="182" xfId="10" applyNumberFormat="1" applyFont="1" applyFill="1" applyBorder="1" applyAlignment="1" applyProtection="1">
      <alignment horizontal="center" vertical="center"/>
      <protection locked="0"/>
    </xf>
    <xf numFmtId="0" fontId="118" fillId="45" borderId="17" xfId="10" applyFont="1" applyFill="1" applyBorder="1" applyAlignment="1">
      <alignment horizontal="center" vertical="center"/>
    </xf>
    <xf numFmtId="0" fontId="118" fillId="45" borderId="0" xfId="10" applyFont="1" applyFill="1" applyAlignment="1">
      <alignment horizontal="center" vertical="center"/>
    </xf>
    <xf numFmtId="0" fontId="574" fillId="0" borderId="0" xfId="0" applyFont="1" applyAlignment="1">
      <alignment horizontal="center" vertical="center"/>
    </xf>
    <xf numFmtId="0" fontId="574" fillId="18" borderId="0" xfId="0" applyFont="1" applyFill="1" applyAlignment="1">
      <alignment vertical="center"/>
    </xf>
    <xf numFmtId="0" fontId="574" fillId="0" borderId="0" xfId="0" applyFont="1" applyAlignment="1">
      <alignment vertical="center"/>
    </xf>
    <xf numFmtId="0" fontId="13" fillId="38" borderId="277" xfId="45" applyFont="1" applyFill="1" applyBorder="1" applyAlignment="1" applyProtection="1">
      <alignment horizontal="left" vertical="center"/>
      <protection locked="0"/>
    </xf>
    <xf numFmtId="0" fontId="14" fillId="38" borderId="275" xfId="45" applyFont="1" applyFill="1" applyBorder="1" applyAlignment="1" applyProtection="1">
      <alignment horizontal="centerContinuous" vertical="center"/>
      <protection locked="0"/>
    </xf>
    <xf numFmtId="0" fontId="14" fillId="38" borderId="278" xfId="45" applyFont="1" applyFill="1" applyBorder="1" applyAlignment="1" applyProtection="1">
      <alignment horizontal="right" vertical="center"/>
      <protection locked="0"/>
    </xf>
    <xf numFmtId="0" fontId="575" fillId="2" borderId="166" xfId="0" applyFont="1" applyFill="1" applyBorder="1" applyAlignment="1" applyProtection="1">
      <alignment horizontal="right" vertical="center"/>
      <protection locked="0"/>
    </xf>
    <xf numFmtId="182" fontId="21" fillId="47" borderId="167" xfId="0" applyNumberFormat="1" applyFont="1" applyFill="1" applyBorder="1" applyAlignment="1" applyProtection="1">
      <alignment horizontal="center" vertical="center"/>
      <protection locked="0"/>
    </xf>
    <xf numFmtId="0" fontId="575" fillId="18" borderId="0" xfId="0" applyFont="1" applyFill="1" applyAlignment="1" applyProtection="1">
      <alignment horizontal="right" vertical="center"/>
      <protection locked="0"/>
    </xf>
    <xf numFmtId="0" fontId="575" fillId="2" borderId="163" xfId="0" applyFont="1" applyFill="1" applyBorder="1" applyAlignment="1" applyProtection="1">
      <alignment horizontal="right" vertical="center"/>
      <protection locked="0"/>
    </xf>
    <xf numFmtId="170" fontId="21" fillId="5" borderId="167" xfId="0" applyNumberFormat="1" applyFont="1" applyFill="1" applyBorder="1" applyAlignment="1" applyProtection="1">
      <alignment horizontal="center" vertical="center"/>
      <protection locked="0"/>
    </xf>
    <xf numFmtId="0" fontId="576" fillId="2" borderId="166" xfId="0" applyFont="1" applyFill="1" applyBorder="1" applyAlignment="1" applyProtection="1">
      <alignment horizontal="right" vertical="center"/>
      <protection locked="0"/>
    </xf>
    <xf numFmtId="182" fontId="16" fillId="5" borderId="167" xfId="0" applyNumberFormat="1" applyFont="1" applyFill="1" applyBorder="1" applyAlignment="1" applyProtection="1">
      <alignment horizontal="center" vertical="center"/>
      <protection locked="0"/>
    </xf>
    <xf numFmtId="0" fontId="576" fillId="18" borderId="0" xfId="0" applyFont="1" applyFill="1" applyAlignment="1" applyProtection="1">
      <alignment horizontal="right" vertical="center"/>
      <protection locked="0"/>
    </xf>
    <xf numFmtId="171" fontId="16" fillId="5" borderId="167" xfId="0" applyNumberFormat="1" applyFont="1" applyFill="1" applyBorder="1" applyAlignment="1" applyProtection="1">
      <alignment horizontal="center" vertical="center"/>
      <protection locked="0"/>
    </xf>
    <xf numFmtId="170" fontId="16" fillId="5" borderId="167" xfId="0" applyNumberFormat="1" applyFont="1" applyFill="1" applyBorder="1" applyAlignment="1" applyProtection="1">
      <alignment horizontal="center" vertical="center"/>
      <protection locked="0"/>
    </xf>
    <xf numFmtId="0" fontId="156" fillId="2" borderId="166" xfId="0" applyFont="1" applyFill="1" applyBorder="1" applyAlignment="1" applyProtection="1">
      <alignment horizontal="right" vertical="center"/>
      <protection locked="0"/>
    </xf>
    <xf numFmtId="182" fontId="156" fillId="2" borderId="167" xfId="0" applyNumberFormat="1" applyFont="1" applyFill="1" applyBorder="1" applyAlignment="1" applyProtection="1">
      <alignment horizontal="center" vertical="center"/>
      <protection locked="0"/>
    </xf>
    <xf numFmtId="183" fontId="156" fillId="2" borderId="167" xfId="0" applyNumberFormat="1" applyFont="1" applyFill="1" applyBorder="1" applyAlignment="1" applyProtection="1">
      <alignment horizontal="center" vertical="center"/>
      <protection locked="0"/>
    </xf>
    <xf numFmtId="170" fontId="156" fillId="2" borderId="167" xfId="0" applyNumberFormat="1" applyFont="1" applyFill="1" applyBorder="1" applyAlignment="1" applyProtection="1">
      <alignment horizontal="center" vertical="center"/>
      <protection locked="0"/>
    </xf>
    <xf numFmtId="0" fontId="156" fillId="2" borderId="168" xfId="0" applyFont="1" applyFill="1" applyBorder="1" applyAlignment="1" applyProtection="1">
      <alignment horizontal="right" vertical="center"/>
      <protection locked="0"/>
    </xf>
    <xf numFmtId="210" fontId="156" fillId="2" borderId="170" xfId="0" applyNumberFormat="1" applyFont="1" applyFill="1" applyBorder="1" applyAlignment="1" applyProtection="1">
      <alignment horizontal="center" vertical="center"/>
      <protection locked="0"/>
    </xf>
    <xf numFmtId="168" fontId="156" fillId="2" borderId="170" xfId="0" applyNumberFormat="1" applyFont="1" applyFill="1" applyBorder="1" applyAlignment="1" applyProtection="1">
      <alignment horizontal="center" vertical="center"/>
      <protection locked="0"/>
    </xf>
    <xf numFmtId="0" fontId="577" fillId="2" borderId="166" xfId="0" applyFont="1" applyFill="1" applyBorder="1" applyAlignment="1" applyProtection="1">
      <alignment horizontal="right" vertical="center"/>
      <protection locked="0"/>
    </xf>
    <xf numFmtId="0" fontId="577" fillId="2" borderId="164" xfId="0" applyFont="1" applyFill="1" applyBorder="1" applyAlignment="1" applyProtection="1">
      <alignment horizontal="right" vertical="center"/>
      <protection locked="0"/>
    </xf>
    <xf numFmtId="0" fontId="577" fillId="2" borderId="163" xfId="0" applyFont="1" applyFill="1" applyBorder="1" applyAlignment="1" applyProtection="1">
      <alignment horizontal="right" vertical="center"/>
      <protection locked="0"/>
    </xf>
    <xf numFmtId="182" fontId="16" fillId="5" borderId="165" xfId="0" applyNumberFormat="1" applyFont="1" applyFill="1" applyBorder="1" applyAlignment="1" applyProtection="1">
      <alignment horizontal="center" vertical="center"/>
      <protection locked="0"/>
    </xf>
    <xf numFmtId="170" fontId="186" fillId="5" borderId="167" xfId="0" applyNumberFormat="1" applyFont="1" applyFill="1" applyBorder="1" applyAlignment="1" applyProtection="1">
      <alignment horizontal="center" vertical="center"/>
      <protection locked="0"/>
    </xf>
    <xf numFmtId="170" fontId="186" fillId="5" borderId="165" xfId="0" applyNumberFormat="1" applyFont="1" applyFill="1" applyBorder="1" applyAlignment="1" applyProtection="1">
      <alignment horizontal="center" vertical="center"/>
      <protection locked="0"/>
    </xf>
    <xf numFmtId="0" fontId="125" fillId="2" borderId="166" xfId="0" applyFont="1" applyFill="1" applyBorder="1" applyAlignment="1" applyProtection="1">
      <alignment horizontal="right" vertical="center"/>
      <protection locked="0"/>
    </xf>
    <xf numFmtId="0" fontId="125" fillId="2" borderId="0" xfId="0" applyFont="1" applyFill="1" applyAlignment="1" applyProtection="1">
      <alignment horizontal="right" vertical="center"/>
      <protection locked="0"/>
    </xf>
    <xf numFmtId="171" fontId="121" fillId="5" borderId="167" xfId="0" applyNumberFormat="1" applyFont="1" applyFill="1" applyBorder="1" applyAlignment="1" applyProtection="1">
      <alignment horizontal="center" vertical="center"/>
      <protection locked="0"/>
    </xf>
    <xf numFmtId="170" fontId="121" fillId="5" borderId="167" xfId="0" applyNumberFormat="1" applyFont="1" applyFill="1" applyBorder="1" applyAlignment="1" applyProtection="1">
      <alignment horizontal="center" vertical="center"/>
      <protection locked="0"/>
    </xf>
    <xf numFmtId="183" fontId="156" fillId="2" borderId="170" xfId="0" applyNumberFormat="1" applyFont="1" applyFill="1" applyBorder="1" applyAlignment="1" applyProtection="1">
      <alignment horizontal="center" vertical="center"/>
      <protection locked="0"/>
    </xf>
    <xf numFmtId="170" fontId="156" fillId="2" borderId="170" xfId="0" applyNumberFormat="1" applyFont="1" applyFill="1" applyBorder="1" applyAlignment="1" applyProtection="1">
      <alignment horizontal="center" vertical="center"/>
      <protection locked="0"/>
    </xf>
    <xf numFmtId="0" fontId="118" fillId="45" borderId="257" xfId="10" applyFont="1" applyFill="1" applyBorder="1" applyAlignment="1">
      <alignment horizontal="center" vertical="center"/>
    </xf>
    <xf numFmtId="0" fontId="118" fillId="45" borderId="164" xfId="10" applyFont="1" applyFill="1" applyBorder="1" applyAlignment="1">
      <alignment horizontal="center" vertical="center"/>
    </xf>
    <xf numFmtId="0" fontId="120" fillId="136" borderId="0" xfId="8" applyFont="1" applyFill="1" applyAlignment="1">
      <alignment horizontal="left" vertical="center"/>
    </xf>
    <xf numFmtId="0" fontId="313" fillId="136" borderId="0" xfId="8" applyFont="1" applyFill="1" applyAlignment="1">
      <alignment horizontal="centerContinuous" vertical="center"/>
    </xf>
    <xf numFmtId="0" fontId="313" fillId="136" borderId="0" xfId="8" applyFont="1" applyFill="1" applyAlignment="1">
      <alignment horizontal="center" vertical="center"/>
    </xf>
    <xf numFmtId="0" fontId="212" fillId="18" borderId="0" xfId="8" applyFont="1" applyFill="1" applyProtection="1">
      <protection hidden="1"/>
    </xf>
    <xf numFmtId="0" fontId="425" fillId="0" borderId="0" xfId="1" applyFont="1" applyAlignment="1">
      <alignment horizontal="center" vertical="center"/>
    </xf>
    <xf numFmtId="0" fontId="196" fillId="18" borderId="0" xfId="0" applyFont="1" applyFill="1"/>
    <xf numFmtId="0" fontId="488" fillId="18" borderId="0" xfId="1" applyFont="1" applyFill="1"/>
    <xf numFmtId="0" fontId="11" fillId="18" borderId="0" xfId="8" applyFont="1" applyFill="1" applyAlignment="1">
      <alignment horizontal="centerContinuous" vertical="center"/>
    </xf>
    <xf numFmtId="0" fontId="11" fillId="18" borderId="0" xfId="8" applyFont="1" applyFill="1" applyAlignment="1">
      <alignment horizontal="center" vertical="center"/>
    </xf>
    <xf numFmtId="0" fontId="556" fillId="18" borderId="0" xfId="1" applyFont="1" applyFill="1"/>
    <xf numFmtId="0" fontId="14" fillId="18" borderId="0" xfId="8" applyFont="1" applyFill="1" applyAlignment="1">
      <alignment horizontal="left" vertical="center"/>
    </xf>
    <xf numFmtId="0" fontId="110" fillId="18" borderId="0" xfId="1" applyFill="1" applyBorder="1" applyAlignment="1">
      <alignment horizontal="left" vertical="center"/>
    </xf>
    <xf numFmtId="0" fontId="114" fillId="18" borderId="171" xfId="0" applyFont="1" applyFill="1" applyBorder="1" applyAlignment="1">
      <alignment horizontal="center" vertical="center"/>
    </xf>
    <xf numFmtId="0" fontId="114" fillId="18" borderId="173" xfId="0" applyFont="1" applyFill="1" applyBorder="1" applyAlignment="1">
      <alignment horizontal="center" vertical="center"/>
    </xf>
    <xf numFmtId="0" fontId="144" fillId="18" borderId="0" xfId="0" applyFont="1" applyFill="1"/>
    <xf numFmtId="0" fontId="20" fillId="18" borderId="171" xfId="0" applyFont="1" applyFill="1" applyBorder="1" applyAlignment="1">
      <alignment horizontal="center" wrapText="1"/>
    </xf>
    <xf numFmtId="0" fontId="20" fillId="18" borderId="173" xfId="0" applyFont="1" applyFill="1" applyBorder="1" applyAlignment="1">
      <alignment horizontal="center" wrapText="1"/>
    </xf>
    <xf numFmtId="0" fontId="152" fillId="18" borderId="17" xfId="0" applyFont="1" applyFill="1" applyBorder="1" applyAlignment="1">
      <alignment horizontal="center" vertical="center"/>
    </xf>
    <xf numFmtId="0" fontId="152" fillId="18" borderId="162" xfId="0" applyFont="1" applyFill="1" applyBorder="1" applyAlignment="1">
      <alignment horizontal="center" vertical="center"/>
    </xf>
    <xf numFmtId="0" fontId="121" fillId="18" borderId="0" xfId="0" applyFont="1" applyFill="1"/>
    <xf numFmtId="0" fontId="20" fillId="18" borderId="17" xfId="0" applyFont="1" applyFill="1" applyBorder="1" applyAlignment="1">
      <alignment horizontal="center" wrapText="1"/>
    </xf>
    <xf numFmtId="0" fontId="20" fillId="18" borderId="162" xfId="0" applyFont="1" applyFill="1" applyBorder="1" applyAlignment="1">
      <alignment horizontal="center" wrapText="1"/>
    </xf>
    <xf numFmtId="0" fontId="576" fillId="2" borderId="17" xfId="0" applyFont="1" applyFill="1" applyBorder="1" applyAlignment="1" applyProtection="1">
      <alignment horizontal="right" vertical="center"/>
      <protection locked="0"/>
    </xf>
    <xf numFmtId="190" fontId="16" fillId="5" borderId="162" xfId="0" applyNumberFormat="1" applyFont="1" applyFill="1" applyBorder="1" applyAlignment="1" applyProtection="1">
      <alignment horizontal="center" vertical="center"/>
      <protection locked="0"/>
    </xf>
    <xf numFmtId="0" fontId="578" fillId="2" borderId="17" xfId="0" applyFont="1" applyFill="1" applyBorder="1" applyAlignment="1" applyProtection="1">
      <alignment horizontal="right" vertical="center"/>
      <protection locked="0"/>
    </xf>
    <xf numFmtId="190" fontId="23" fillId="5" borderId="162" xfId="0" applyNumberFormat="1" applyFont="1" applyFill="1" applyBorder="1" applyAlignment="1" applyProtection="1">
      <alignment horizontal="center" vertical="center"/>
      <protection locked="0"/>
    </xf>
    <xf numFmtId="0" fontId="125" fillId="2" borderId="17" xfId="0" applyFont="1" applyFill="1" applyBorder="1" applyAlignment="1" applyProtection="1">
      <alignment horizontal="right" vertical="center"/>
      <protection locked="0"/>
    </xf>
    <xf numFmtId="171" fontId="121" fillId="5" borderId="162" xfId="0" applyNumberFormat="1" applyFont="1" applyFill="1" applyBorder="1" applyAlignment="1" applyProtection="1">
      <alignment horizontal="center" vertical="center"/>
      <protection locked="0"/>
    </xf>
    <xf numFmtId="0" fontId="145" fillId="2" borderId="17" xfId="0" applyFont="1" applyFill="1" applyBorder="1" applyAlignment="1" applyProtection="1">
      <alignment horizontal="right" vertical="center"/>
      <protection locked="0"/>
    </xf>
    <xf numFmtId="171" fontId="236" fillId="5" borderId="162" xfId="0" applyNumberFormat="1" applyFont="1" applyFill="1" applyBorder="1" applyAlignment="1" applyProtection="1">
      <alignment horizontal="center" vertical="center"/>
      <protection locked="0"/>
    </xf>
    <xf numFmtId="0" fontId="156" fillId="2" borderId="17" xfId="0" applyFont="1" applyFill="1" applyBorder="1" applyAlignment="1" applyProtection="1">
      <alignment horizontal="right" vertical="center"/>
      <protection locked="0"/>
    </xf>
    <xf numFmtId="213" fontId="156" fillId="18" borderId="162" xfId="0" applyNumberFormat="1" applyFont="1" applyFill="1" applyBorder="1" applyAlignment="1" applyProtection="1">
      <alignment horizontal="center" vertical="center"/>
      <protection locked="0"/>
    </xf>
    <xf numFmtId="0" fontId="114" fillId="2" borderId="17" xfId="0" applyFont="1" applyFill="1" applyBorder="1" applyAlignment="1" applyProtection="1">
      <alignment horizontal="right" vertical="center"/>
      <protection locked="0"/>
    </xf>
    <xf numFmtId="2" fontId="114" fillId="2" borderId="162" xfId="0" applyNumberFormat="1" applyFont="1" applyFill="1" applyBorder="1" applyAlignment="1" applyProtection="1">
      <alignment horizontal="center" vertical="center"/>
      <protection locked="0"/>
    </xf>
    <xf numFmtId="166" fontId="156" fillId="2" borderId="162" xfId="0" applyNumberFormat="1" applyFont="1" applyFill="1" applyBorder="1" applyAlignment="1" applyProtection="1">
      <alignment horizontal="center" vertical="center"/>
      <protection locked="0"/>
    </xf>
    <xf numFmtId="0" fontId="114" fillId="2" borderId="204" xfId="0" applyFont="1" applyFill="1" applyBorder="1" applyAlignment="1" applyProtection="1">
      <alignment horizontal="right" vertical="center"/>
      <protection locked="0"/>
    </xf>
    <xf numFmtId="214" fontId="114" fillId="18" borderId="178" xfId="0" applyNumberFormat="1" applyFont="1" applyFill="1" applyBorder="1" applyAlignment="1" applyProtection="1">
      <alignment horizontal="center" vertical="center"/>
      <protection locked="0"/>
    </xf>
    <xf numFmtId="213" fontId="114" fillId="18" borderId="162" xfId="0" applyNumberFormat="1" applyFont="1" applyFill="1" applyBorder="1" applyAlignment="1" applyProtection="1">
      <alignment horizontal="center" vertical="center"/>
      <protection locked="0"/>
    </xf>
    <xf numFmtId="0" fontId="176" fillId="0" borderId="284" xfId="0" applyFont="1" applyBorder="1" applyAlignment="1">
      <alignment horizontal="center"/>
    </xf>
    <xf numFmtId="0" fontId="176" fillId="0" borderId="285" xfId="0" applyFont="1" applyBorder="1" applyAlignment="1">
      <alignment horizontal="center"/>
    </xf>
    <xf numFmtId="0" fontId="1" fillId="18" borderId="17" xfId="0" applyFont="1" applyFill="1" applyBorder="1" applyAlignment="1">
      <alignment horizontal="center"/>
    </xf>
    <xf numFmtId="0" fontId="1" fillId="18" borderId="162" xfId="0" applyFont="1" applyFill="1" applyBorder="1" applyAlignment="1">
      <alignment horizontal="center"/>
    </xf>
    <xf numFmtId="166" fontId="114" fillId="2" borderId="91" xfId="0" applyNumberFormat="1" applyFont="1" applyFill="1" applyBorder="1" applyAlignment="1" applyProtection="1">
      <alignment horizontal="center" vertical="center"/>
      <protection locked="0"/>
    </xf>
    <xf numFmtId="213" fontId="114" fillId="18" borderId="93" xfId="0" applyNumberFormat="1" applyFont="1" applyFill="1" applyBorder="1" applyAlignment="1" applyProtection="1">
      <alignment horizontal="center" vertical="center"/>
      <protection locked="0"/>
    </xf>
    <xf numFmtId="0" fontId="0" fillId="18" borderId="0" xfId="0" applyFill="1" applyAlignment="1">
      <alignment horizontal="right"/>
    </xf>
    <xf numFmtId="190" fontId="116" fillId="5" borderId="162" xfId="0" applyNumberFormat="1" applyFont="1" applyFill="1" applyBorder="1" applyAlignment="1" applyProtection="1">
      <alignment horizontal="center" vertical="center"/>
      <protection locked="0"/>
    </xf>
    <xf numFmtId="0" fontId="0" fillId="18" borderId="284" xfId="0" applyFill="1" applyBorder="1" applyAlignment="1">
      <alignment horizontal="center"/>
    </xf>
    <xf numFmtId="0" fontId="0" fillId="18" borderId="285" xfId="0" applyFill="1" applyBorder="1" applyAlignment="1">
      <alignment horizontal="center"/>
    </xf>
    <xf numFmtId="0" fontId="109" fillId="2" borderId="17" xfId="0" applyFont="1" applyFill="1" applyBorder="1" applyAlignment="1" applyProtection="1">
      <alignment horizontal="right" vertical="center"/>
      <protection locked="0"/>
    </xf>
    <xf numFmtId="171" fontId="579" fillId="5" borderId="162" xfId="0" applyNumberFormat="1" applyFont="1" applyFill="1" applyBorder="1" applyAlignment="1" applyProtection="1">
      <alignment horizontal="center" vertical="center"/>
      <protection locked="0"/>
    </xf>
    <xf numFmtId="166" fontId="156" fillId="2" borderId="204" xfId="0" applyNumberFormat="1" applyFont="1" applyFill="1" applyBorder="1" applyAlignment="1" applyProtection="1">
      <alignment horizontal="center" vertical="center"/>
      <protection locked="0"/>
    </xf>
    <xf numFmtId="213" fontId="114" fillId="18" borderId="178" xfId="0" applyNumberFormat="1" applyFont="1" applyFill="1" applyBorder="1" applyAlignment="1" applyProtection="1">
      <alignment horizontal="center" vertical="center"/>
      <protection locked="0"/>
    </xf>
    <xf numFmtId="0" fontId="113" fillId="18" borderId="171" xfId="10" applyFont="1" applyFill="1" applyBorder="1" applyAlignment="1">
      <alignment horizontal="center" vertical="center" wrapText="1"/>
    </xf>
    <xf numFmtId="0" fontId="113" fillId="18" borderId="173" xfId="10" applyFont="1" applyFill="1" applyBorder="1" applyAlignment="1">
      <alignment horizontal="center" vertical="center" wrapText="1"/>
    </xf>
    <xf numFmtId="0" fontId="113" fillId="18" borderId="17" xfId="10" applyFont="1" applyFill="1" applyBorder="1" applyAlignment="1">
      <alignment horizontal="center" vertical="center" wrapText="1"/>
    </xf>
    <xf numFmtId="0" fontId="113" fillId="18" borderId="162" xfId="10" applyFont="1" applyFill="1" applyBorder="1" applyAlignment="1">
      <alignment horizontal="center" vertical="center" wrapText="1"/>
    </xf>
    <xf numFmtId="0" fontId="113" fillId="18" borderId="49" xfId="0" applyFont="1" applyFill="1" applyBorder="1" applyAlignment="1">
      <alignment horizontal="center" vertical="center"/>
    </xf>
    <xf numFmtId="0" fontId="113" fillId="18" borderId="90" xfId="0" applyFont="1" applyFill="1" applyBorder="1" applyAlignment="1">
      <alignment horizontal="center" vertical="center"/>
    </xf>
    <xf numFmtId="0" fontId="0" fillId="18" borderId="17" xfId="0" applyFill="1" applyBorder="1" applyAlignment="1">
      <alignment horizontal="center"/>
    </xf>
    <xf numFmtId="0" fontId="0" fillId="18" borderId="162" xfId="0" applyFill="1" applyBorder="1" applyAlignment="1">
      <alignment horizontal="center"/>
    </xf>
    <xf numFmtId="0" fontId="580" fillId="2" borderId="17" xfId="0" applyFont="1" applyFill="1" applyBorder="1" applyAlignment="1" applyProtection="1">
      <alignment horizontal="right" vertical="center"/>
      <protection locked="0"/>
    </xf>
    <xf numFmtId="190" fontId="78" fillId="5" borderId="162" xfId="0" applyNumberFormat="1" applyFont="1" applyFill="1" applyBorder="1" applyAlignment="1" applyProtection="1">
      <alignment horizontal="center" vertical="center"/>
      <protection locked="0"/>
    </xf>
    <xf numFmtId="0" fontId="113" fillId="18" borderId="49" xfId="0" applyFont="1" applyFill="1" applyBorder="1" applyAlignment="1">
      <alignment horizontal="center"/>
    </xf>
    <xf numFmtId="0" fontId="113" fillId="18" borderId="90" xfId="0" applyFont="1" applyFill="1" applyBorder="1" applyAlignment="1">
      <alignment horizontal="center"/>
    </xf>
    <xf numFmtId="2" fontId="114" fillId="2" borderId="204" xfId="0" applyNumberFormat="1" applyFont="1" applyFill="1" applyBorder="1" applyAlignment="1" applyProtection="1">
      <alignment horizontal="center" vertical="center"/>
      <protection locked="0"/>
    </xf>
    <xf numFmtId="0" fontId="144" fillId="18" borderId="0" xfId="0" applyFont="1" applyFill="1" applyAlignment="1">
      <alignment vertical="center"/>
    </xf>
    <xf numFmtId="0" fontId="11" fillId="38" borderId="171" xfId="17" applyFont="1" applyFill="1" applyBorder="1" applyAlignment="1" applyProtection="1">
      <alignment horizontal="left" vertical="center"/>
      <protection locked="0"/>
    </xf>
    <xf numFmtId="0" fontId="14" fillId="38" borderId="66" xfId="17" applyFont="1" applyFill="1" applyBorder="1" applyAlignment="1" applyProtection="1">
      <alignment horizontal="centerContinuous" vertical="center"/>
      <protection locked="0"/>
    </xf>
    <xf numFmtId="0" fontId="11" fillId="38" borderId="67" xfId="17" applyFont="1" applyFill="1" applyBorder="1" applyAlignment="1" applyProtection="1">
      <alignment horizontal="right" vertical="center"/>
      <protection locked="0"/>
    </xf>
    <xf numFmtId="2" fontId="6" fillId="137" borderId="73" xfId="0" applyNumberFormat="1" applyFont="1" applyFill="1" applyBorder="1" applyAlignment="1" applyProtection="1">
      <alignment horizontal="center" vertical="center" wrapText="1"/>
      <protection locked="0"/>
    </xf>
    <xf numFmtId="0" fontId="122" fillId="23" borderId="264" xfId="17" applyFont="1" applyFill="1" applyBorder="1" applyAlignment="1">
      <alignment horizontal="right" vertical="center"/>
    </xf>
    <xf numFmtId="0" fontId="581" fillId="23" borderId="264" xfId="17" applyFont="1" applyFill="1" applyBorder="1" applyAlignment="1">
      <alignment horizontal="right" vertical="center"/>
    </xf>
    <xf numFmtId="9" fontId="133" fillId="23" borderId="74" xfId="0" applyNumberFormat="1" applyFont="1" applyFill="1" applyBorder="1" applyAlignment="1">
      <alignment horizontal="left" vertical="center"/>
    </xf>
    <xf numFmtId="167" fontId="4" fillId="22" borderId="286" xfId="0" applyNumberFormat="1" applyFont="1" applyFill="1" applyBorder="1" applyAlignment="1">
      <alignment horizontal="center" vertical="center"/>
    </xf>
    <xf numFmtId="0" fontId="3" fillId="22" borderId="47" xfId="0" applyFont="1" applyFill="1" applyBorder="1" applyAlignment="1">
      <alignment horizontal="center" vertical="center"/>
    </xf>
    <xf numFmtId="2" fontId="4" fillId="22" borderId="82" xfId="0" applyNumberFormat="1" applyFont="1" applyFill="1" applyBorder="1" applyAlignment="1">
      <alignment horizontal="center" vertical="center"/>
    </xf>
    <xf numFmtId="9" fontId="4" fillId="19" borderId="100" xfId="0" applyNumberFormat="1" applyFont="1" applyFill="1" applyBorder="1" applyAlignment="1">
      <alignment horizontal="center" vertical="center"/>
    </xf>
    <xf numFmtId="0" fontId="14" fillId="19" borderId="0" xfId="17" applyFont="1" applyFill="1" applyAlignment="1">
      <alignment horizontal="centerContinuous" vertical="center"/>
    </xf>
    <xf numFmtId="0" fontId="0" fillId="19" borderId="0" xfId="0" applyFill="1" applyAlignment="1">
      <alignment horizontal="centerContinuous" vertical="center" wrapText="1"/>
    </xf>
    <xf numFmtId="0" fontId="4" fillId="19" borderId="0" xfId="17" applyFont="1" applyFill="1" applyAlignment="1">
      <alignment horizontal="right" vertical="center"/>
    </xf>
    <xf numFmtId="165" fontId="64" fillId="2" borderId="287" xfId="17" applyNumberFormat="1" applyFont="1" applyFill="1" applyBorder="1" applyAlignment="1">
      <alignment horizontal="center" vertical="center"/>
    </xf>
    <xf numFmtId="9" fontId="582" fillId="19" borderId="231" xfId="0" applyNumberFormat="1" applyFont="1" applyFill="1" applyBorder="1" applyAlignment="1">
      <alignment horizontal="center" vertical="center"/>
    </xf>
    <xf numFmtId="215" fontId="3" fillId="138" borderId="162" xfId="0" applyNumberFormat="1" applyFont="1" applyFill="1" applyBorder="1" applyAlignment="1">
      <alignment horizontal="centerContinuous" vertical="center" wrapText="1"/>
    </xf>
    <xf numFmtId="210" fontId="23" fillId="5" borderId="100" xfId="0" applyNumberFormat="1" applyFont="1" applyFill="1" applyBorder="1" applyAlignment="1">
      <alignment horizontal="center" vertical="center"/>
    </xf>
    <xf numFmtId="0" fontId="16" fillId="5" borderId="0" xfId="17" applyFont="1" applyFill="1" applyAlignment="1">
      <alignment horizontal="left" vertical="center"/>
    </xf>
    <xf numFmtId="214" fontId="114" fillId="22" borderId="288" xfId="0" applyNumberFormat="1" applyFont="1" applyFill="1" applyBorder="1" applyAlignment="1" applyProtection="1">
      <alignment horizontal="center" vertical="center"/>
      <protection locked="0"/>
    </xf>
    <xf numFmtId="171" fontId="116" fillId="5" borderId="0" xfId="0" applyNumberFormat="1" applyFont="1" applyFill="1" applyAlignment="1" applyProtection="1">
      <alignment horizontal="center" vertical="center"/>
      <protection locked="0"/>
    </xf>
    <xf numFmtId="214" fontId="114" fillId="22" borderId="162" xfId="0" applyNumberFormat="1" applyFont="1" applyFill="1" applyBorder="1" applyAlignment="1" applyProtection="1">
      <alignment horizontal="center" vertical="center"/>
      <protection locked="0"/>
    </xf>
    <xf numFmtId="214" fontId="114" fillId="22" borderId="0" xfId="0" applyNumberFormat="1" applyFont="1" applyFill="1" applyAlignment="1" applyProtection="1">
      <alignment horizontal="center" vertical="center"/>
      <protection locked="0"/>
    </xf>
    <xf numFmtId="210" fontId="23" fillId="5" borderId="289" xfId="0" applyNumberFormat="1" applyFont="1" applyFill="1" applyBorder="1" applyAlignment="1">
      <alignment horizontal="center" vertical="center"/>
    </xf>
    <xf numFmtId="0" fontId="16" fillId="5" borderId="177" xfId="17" applyFont="1" applyFill="1" applyBorder="1" applyAlignment="1">
      <alignment horizontal="left" vertical="center"/>
    </xf>
    <xf numFmtId="214" fontId="114" fillId="22" borderId="177" xfId="0" applyNumberFormat="1" applyFont="1" applyFill="1" applyBorder="1" applyAlignment="1" applyProtection="1">
      <alignment horizontal="center" vertical="center"/>
      <protection locked="0"/>
    </xf>
    <xf numFmtId="171" fontId="116" fillId="5" borderId="177" xfId="0" applyNumberFormat="1" applyFont="1" applyFill="1" applyBorder="1" applyAlignment="1" applyProtection="1">
      <alignment horizontal="center" vertical="center"/>
      <protection locked="0"/>
    </xf>
    <xf numFmtId="214" fontId="114" fillId="22" borderId="178" xfId="0" applyNumberFormat="1" applyFont="1" applyFill="1" applyBorder="1" applyAlignment="1" applyProtection="1">
      <alignment horizontal="center" vertical="center"/>
      <protection locked="0"/>
    </xf>
    <xf numFmtId="2" fontId="114" fillId="2" borderId="0" xfId="0" applyNumberFormat="1" applyFont="1" applyFill="1" applyAlignment="1" applyProtection="1">
      <alignment horizontal="center" vertical="center"/>
      <protection locked="0"/>
    </xf>
    <xf numFmtId="213" fontId="114" fillId="18" borderId="0" xfId="0" applyNumberFormat="1" applyFont="1" applyFill="1" applyAlignment="1" applyProtection="1">
      <alignment horizontal="center" vertical="center"/>
      <protection locked="0"/>
    </xf>
    <xf numFmtId="0" fontId="556" fillId="18" borderId="0" xfId="1" applyFont="1" applyFill="1" applyAlignment="1">
      <alignment horizontal="left" vertical="center"/>
    </xf>
    <xf numFmtId="0" fontId="62" fillId="90" borderId="0" xfId="8" applyFont="1" applyFill="1" applyAlignment="1" applyProtection="1">
      <alignment horizontal="center" vertical="center" wrapText="1"/>
      <protection hidden="1"/>
    </xf>
    <xf numFmtId="0" fontId="14" fillId="38" borderId="290" xfId="10" applyFont="1" applyFill="1" applyBorder="1" applyAlignment="1">
      <alignment horizontal="center" vertical="center"/>
    </xf>
    <xf numFmtId="0" fontId="14" fillId="38" borderId="164" xfId="10" applyFont="1" applyFill="1" applyBorder="1" applyAlignment="1">
      <alignment horizontal="center" vertical="center"/>
    </xf>
    <xf numFmtId="0" fontId="14" fillId="38" borderId="291" xfId="10" applyFont="1" applyFill="1" applyBorder="1" applyAlignment="1">
      <alignment horizontal="center" vertical="center"/>
    </xf>
    <xf numFmtId="0" fontId="4" fillId="18" borderId="166" xfId="10" applyFont="1" applyFill="1" applyBorder="1" applyAlignment="1">
      <alignment horizontal="center" vertical="center" wrapText="1"/>
    </xf>
    <xf numFmtId="0" fontId="4" fillId="18" borderId="0" xfId="10" applyFont="1" applyFill="1" applyAlignment="1">
      <alignment horizontal="center" vertical="center" wrapText="1"/>
    </xf>
    <xf numFmtId="168" fontId="31" fillId="4" borderId="0" xfId="10" applyNumberFormat="1" applyFont="1" applyFill="1" applyAlignment="1" applyProtection="1">
      <alignment horizontal="center" vertical="center"/>
      <protection locked="0"/>
    </xf>
    <xf numFmtId="168" fontId="32" fillId="18" borderId="0" xfId="10" applyNumberFormat="1" applyFont="1" applyFill="1" applyAlignment="1">
      <alignment vertical="center"/>
    </xf>
    <xf numFmtId="0" fontId="4" fillId="18" borderId="0" xfId="10" applyFont="1" applyFill="1" applyAlignment="1">
      <alignment horizontal="center" vertical="center"/>
    </xf>
    <xf numFmtId="168" fontId="22" fillId="0" borderId="0" xfId="10" applyNumberFormat="1" applyFont="1" applyAlignment="1" applyProtection="1">
      <alignment horizontal="center" vertical="center" wrapText="1"/>
      <protection locked="0"/>
    </xf>
    <xf numFmtId="168" fontId="22" fillId="18" borderId="0" xfId="10" applyNumberFormat="1" applyFont="1" applyFill="1" applyAlignment="1" applyProtection="1">
      <alignment horizontal="center" vertical="center" wrapText="1"/>
      <protection locked="0"/>
    </xf>
    <xf numFmtId="168" fontId="22" fillId="18" borderId="167" xfId="10" applyNumberFormat="1" applyFont="1" applyFill="1" applyBorder="1" applyAlignment="1" applyProtection="1">
      <alignment horizontal="center" vertical="center" wrapText="1"/>
      <protection locked="0"/>
    </xf>
    <xf numFmtId="0" fontId="113" fillId="18" borderId="166" xfId="10" applyFont="1" applyFill="1" applyBorder="1" applyAlignment="1">
      <alignment horizontal="right" vertical="center"/>
    </xf>
    <xf numFmtId="0" fontId="113" fillId="18" borderId="0" xfId="10" applyFont="1" applyFill="1" applyAlignment="1">
      <alignment horizontal="right" vertical="center"/>
    </xf>
    <xf numFmtId="171" fontId="33" fillId="5" borderId="0" xfId="10" applyNumberFormat="1" applyFont="1" applyFill="1" applyAlignment="1" applyProtection="1">
      <alignment horizontal="center" vertical="center"/>
      <protection locked="0"/>
    </xf>
    <xf numFmtId="168" fontId="3" fillId="18" borderId="0" xfId="10" applyNumberFormat="1" applyFont="1" applyFill="1" applyAlignment="1" applyProtection="1">
      <alignment horizontal="center" vertical="center"/>
      <protection locked="0"/>
    </xf>
    <xf numFmtId="171" fontId="23" fillId="5" borderId="0" xfId="10" applyNumberFormat="1" applyFont="1" applyFill="1" applyAlignment="1" applyProtection="1">
      <alignment horizontal="center" vertical="center"/>
      <protection locked="0"/>
    </xf>
    <xf numFmtId="168" fontId="4" fillId="18" borderId="0" xfId="10" applyNumberFormat="1" applyFont="1" applyFill="1" applyAlignment="1" applyProtection="1">
      <alignment horizontal="center" vertical="center"/>
      <protection locked="0"/>
    </xf>
    <xf numFmtId="168" fontId="4" fillId="18" borderId="167" xfId="10" applyNumberFormat="1" applyFont="1" applyFill="1" applyBorder="1" applyAlignment="1" applyProtection="1">
      <alignment horizontal="center" vertical="center"/>
      <protection locked="0"/>
    </xf>
    <xf numFmtId="0" fontId="108" fillId="18" borderId="166" xfId="10" applyFill="1" applyBorder="1" applyAlignment="1">
      <alignment horizontal="right" vertical="center"/>
    </xf>
    <xf numFmtId="0" fontId="108" fillId="18" borderId="0" xfId="10" applyFill="1" applyAlignment="1">
      <alignment horizontal="right" vertical="center"/>
    </xf>
    <xf numFmtId="171" fontId="34" fillId="18" borderId="0" xfId="10" applyNumberFormat="1" applyFont="1" applyFill="1" applyAlignment="1" applyProtection="1">
      <alignment horizontal="center" vertical="center"/>
      <protection locked="0"/>
    </xf>
    <xf numFmtId="0" fontId="5" fillId="18" borderId="0" xfId="10" applyFont="1" applyFill="1" applyAlignment="1">
      <alignment vertical="center"/>
    </xf>
    <xf numFmtId="0" fontId="108" fillId="18" borderId="0" xfId="10" applyFill="1" applyAlignment="1">
      <alignment vertical="center"/>
    </xf>
    <xf numFmtId="0" fontId="3" fillId="18" borderId="167" xfId="8" applyFill="1" applyBorder="1" applyProtection="1">
      <protection hidden="1"/>
    </xf>
    <xf numFmtId="0" fontId="108" fillId="18" borderId="168" xfId="10" applyFill="1" applyBorder="1" applyAlignment="1">
      <alignment vertical="center"/>
    </xf>
    <xf numFmtId="0" fontId="108" fillId="18" borderId="169" xfId="10" applyFill="1" applyBorder="1"/>
    <xf numFmtId="9" fontId="108" fillId="18" borderId="169" xfId="10" applyNumberFormat="1" applyFill="1" applyBorder="1" applyAlignment="1">
      <alignment vertical="center"/>
    </xf>
    <xf numFmtId="0" fontId="108" fillId="18" borderId="169" xfId="10" applyFill="1" applyBorder="1" applyAlignment="1">
      <alignment vertical="center"/>
    </xf>
    <xf numFmtId="0" fontId="3" fillId="18" borderId="169" xfId="8" applyFill="1" applyBorder="1" applyProtection="1">
      <protection hidden="1"/>
    </xf>
    <xf numFmtId="0" fontId="3" fillId="18" borderId="170" xfId="8" applyFill="1" applyBorder="1" applyProtection="1">
      <protection hidden="1"/>
    </xf>
    <xf numFmtId="0" fontId="231" fillId="20" borderId="171" xfId="15" applyFont="1" applyFill="1" applyBorder="1" applyAlignment="1">
      <alignment horizontal="center" vertical="center" wrapText="1"/>
    </xf>
    <xf numFmtId="0" fontId="231" fillId="20" borderId="172" xfId="15" applyFont="1" applyFill="1" applyBorder="1" applyAlignment="1">
      <alignment horizontal="center" vertical="center" wrapText="1"/>
    </xf>
    <xf numFmtId="0" fontId="231" fillId="20" borderId="173" xfId="15" applyFont="1" applyFill="1" applyBorder="1" applyAlignment="1">
      <alignment horizontal="center" vertical="center" wrapText="1"/>
    </xf>
    <xf numFmtId="0" fontId="201" fillId="18" borderId="0" xfId="15" applyFont="1" applyFill="1" applyAlignment="1">
      <alignment horizontal="center" vertical="center" wrapText="1"/>
    </xf>
    <xf numFmtId="0" fontId="201" fillId="18" borderId="162" xfId="15" applyFont="1" applyFill="1" applyBorder="1" applyAlignment="1">
      <alignment horizontal="center" vertical="center" wrapText="1"/>
    </xf>
    <xf numFmtId="0" fontId="13" fillId="22" borderId="0" xfId="15" applyFont="1" applyFill="1" applyAlignment="1">
      <alignment horizontal="center" vertical="center"/>
    </xf>
    <xf numFmtId="0" fontId="13" fillId="22" borderId="162" xfId="15" applyFont="1" applyFill="1" applyBorder="1" applyAlignment="1">
      <alignment horizontal="center" vertical="center"/>
    </xf>
    <xf numFmtId="0" fontId="37" fillId="18" borderId="0" xfId="13" applyFont="1" applyFill="1" applyAlignment="1">
      <alignment horizontal="center" vertical="center" wrapText="1"/>
    </xf>
    <xf numFmtId="0" fontId="37" fillId="18" borderId="162" xfId="13" applyFont="1" applyFill="1" applyBorder="1" applyAlignment="1">
      <alignment horizontal="center" vertical="center" wrapText="1"/>
    </xf>
    <xf numFmtId="0" fontId="38" fillId="5" borderId="0" xfId="15" applyFont="1" applyFill="1" applyAlignment="1">
      <alignment horizontal="center" vertical="center"/>
    </xf>
    <xf numFmtId="0" fontId="38" fillId="5" borderId="162" xfId="15" applyFont="1" applyFill="1" applyBorder="1" applyAlignment="1">
      <alignment horizontal="center" vertical="center"/>
    </xf>
    <xf numFmtId="0" fontId="108" fillId="0" borderId="17" xfId="10" applyBorder="1"/>
    <xf numFmtId="0" fontId="4" fillId="18" borderId="0" xfId="16" applyFont="1" applyFill="1" applyAlignment="1">
      <alignment horizontal="right" vertical="center"/>
    </xf>
    <xf numFmtId="176" fontId="4" fillId="18" borderId="0" xfId="16" applyNumberFormat="1" applyFont="1" applyFill="1" applyAlignment="1">
      <alignment horizontal="centerContinuous" vertical="center"/>
    </xf>
    <xf numFmtId="176" fontId="17" fillId="18" borderId="0" xfId="16" applyNumberFormat="1" applyFont="1" applyFill="1" applyAlignment="1">
      <alignment horizontal="centerContinuous" vertical="center"/>
    </xf>
    <xf numFmtId="0" fontId="12" fillId="18" borderId="0" xfId="15" applyFill="1" applyAlignment="1">
      <alignment horizontal="centerContinuous" vertical="center"/>
    </xf>
    <xf numFmtId="177" fontId="4" fillId="18" borderId="0" xfId="16" applyNumberFormat="1" applyFont="1" applyFill="1" applyAlignment="1">
      <alignment horizontal="center" vertical="center"/>
    </xf>
    <xf numFmtId="0" fontId="38" fillId="18" borderId="162" xfId="15" applyFont="1" applyFill="1" applyBorder="1" applyAlignment="1">
      <alignment horizontal="center" vertical="center"/>
    </xf>
    <xf numFmtId="0" fontId="120" fillId="20" borderId="17" xfId="10" applyFont="1" applyFill="1" applyBorder="1" applyAlignment="1">
      <alignment horizontal="center" vertical="center"/>
    </xf>
    <xf numFmtId="178" fontId="191" fillId="18" borderId="0" xfId="17" applyNumberFormat="1" applyFont="1" applyFill="1" applyAlignment="1">
      <alignment vertical="center"/>
    </xf>
    <xf numFmtId="178" fontId="14" fillId="18" borderId="0" xfId="17" applyNumberFormat="1" applyFont="1" applyFill="1" applyAlignment="1">
      <alignment vertical="center"/>
    </xf>
    <xf numFmtId="178" fontId="14" fillId="18" borderId="162" xfId="17" applyNumberFormat="1" applyFont="1" applyFill="1" applyBorder="1" applyAlignment="1">
      <alignment vertical="center"/>
    </xf>
    <xf numFmtId="178" fontId="4" fillId="18" borderId="0" xfId="17" applyNumberFormat="1" applyFont="1" applyFill="1" applyAlignment="1">
      <alignment horizontal="right" vertical="center" wrapText="1"/>
    </xf>
    <xf numFmtId="178" fontId="4" fillId="18" borderId="0" xfId="17" applyNumberFormat="1" applyFont="1" applyFill="1" applyAlignment="1">
      <alignment vertical="center" wrapText="1"/>
    </xf>
    <xf numFmtId="2" fontId="4" fillId="18" borderId="0" xfId="17" applyNumberFormat="1" applyFont="1" applyFill="1" applyAlignment="1">
      <alignment horizontal="center" vertical="center"/>
    </xf>
    <xf numFmtId="168" fontId="4" fillId="18" borderId="0" xfId="17" applyNumberFormat="1" applyFont="1" applyFill="1" applyAlignment="1">
      <alignment horizontal="center" vertical="center"/>
    </xf>
    <xf numFmtId="169" fontId="4" fillId="18" borderId="162" xfId="15" applyNumberFormat="1" applyFont="1" applyFill="1" applyBorder="1" applyAlignment="1" applyProtection="1">
      <alignment horizontal="center" vertical="center"/>
      <protection locked="0"/>
    </xf>
    <xf numFmtId="0" fontId="14" fillId="18" borderId="0" xfId="15" applyFont="1" applyFill="1" applyAlignment="1">
      <alignment horizontal="center" vertical="center"/>
    </xf>
    <xf numFmtId="0" fontId="31" fillId="5" borderId="143" xfId="17" applyFont="1" applyFill="1" applyBorder="1" applyAlignment="1">
      <alignment horizontal="center" vertical="center"/>
    </xf>
    <xf numFmtId="0" fontId="31" fillId="5" borderId="144" xfId="17" applyFont="1" applyFill="1" applyBorder="1" applyAlignment="1">
      <alignment horizontal="center" vertical="center"/>
    </xf>
    <xf numFmtId="0" fontId="120" fillId="18" borderId="17" xfId="10" applyFont="1" applyFill="1" applyBorder="1" applyAlignment="1">
      <alignment horizontal="center" vertical="center"/>
    </xf>
    <xf numFmtId="178" fontId="4" fillId="18" borderId="0" xfId="17" applyNumberFormat="1" applyFont="1" applyFill="1" applyAlignment="1">
      <alignment horizontal="right" vertical="center" wrapText="1"/>
    </xf>
    <xf numFmtId="0" fontId="31" fillId="18" borderId="0" xfId="17" applyFont="1" applyFill="1" applyAlignment="1">
      <alignment horizontal="center" vertical="center"/>
    </xf>
    <xf numFmtId="0" fontId="31" fillId="18" borderId="162" xfId="17" applyFont="1" applyFill="1" applyBorder="1" applyAlignment="1">
      <alignment horizontal="center" vertical="center"/>
    </xf>
    <xf numFmtId="0" fontId="108" fillId="18" borderId="162" xfId="10" applyFill="1" applyBorder="1"/>
    <xf numFmtId="178" fontId="230" fillId="18" borderId="0" xfId="17" applyNumberFormat="1" applyFont="1" applyFill="1" applyAlignment="1">
      <alignment horizontal="right" vertical="center" wrapText="1"/>
    </xf>
    <xf numFmtId="0" fontId="20" fillId="18" borderId="0" xfId="10" applyFont="1" applyFill="1" applyAlignment="1">
      <alignment horizontal="center" vertical="center"/>
    </xf>
    <xf numFmtId="1" fontId="116" fillId="5" borderId="0" xfId="17" applyNumberFormat="1" applyFont="1" applyFill="1" applyAlignment="1">
      <alignment horizontal="center" vertical="center"/>
    </xf>
    <xf numFmtId="1" fontId="116" fillId="5" borderId="162" xfId="17" applyNumberFormat="1" applyFont="1" applyFill="1" applyBorder="1" applyAlignment="1">
      <alignment horizontal="center" vertical="center"/>
    </xf>
    <xf numFmtId="166" fontId="116" fillId="5" borderId="0" xfId="17" applyNumberFormat="1" applyFont="1" applyFill="1" applyAlignment="1">
      <alignment horizontal="center" vertical="center"/>
    </xf>
    <xf numFmtId="0" fontId="4" fillId="18" borderId="0" xfId="10" applyFont="1" applyFill="1" applyAlignment="1">
      <alignment horizontal="right" vertical="center"/>
    </xf>
    <xf numFmtId="0" fontId="14" fillId="18" borderId="0" xfId="10" applyFont="1" applyFill="1" applyAlignment="1">
      <alignment horizontal="right" vertical="center"/>
    </xf>
    <xf numFmtId="166" fontId="20" fillId="18" borderId="0" xfId="17" applyNumberFormat="1" applyFont="1" applyFill="1" applyAlignment="1">
      <alignment horizontal="center" vertical="center"/>
    </xf>
    <xf numFmtId="166" fontId="20" fillId="18" borderId="162" xfId="17" applyNumberFormat="1" applyFont="1" applyFill="1" applyBorder="1" applyAlignment="1">
      <alignment horizontal="center" vertical="center"/>
    </xf>
    <xf numFmtId="168" fontId="32" fillId="18" borderId="17" xfId="10" applyNumberFormat="1" applyFont="1" applyFill="1" applyBorder="1" applyAlignment="1">
      <alignment vertical="center"/>
    </xf>
    <xf numFmtId="0" fontId="4" fillId="18" borderId="0" xfId="10" applyFont="1" applyFill="1" applyAlignment="1">
      <alignment horizontal="center" vertical="center"/>
    </xf>
    <xf numFmtId="166" fontId="116" fillId="18" borderId="0" xfId="17" applyNumberFormat="1" applyFont="1" applyFill="1" applyAlignment="1">
      <alignment horizontal="center" vertical="center"/>
    </xf>
    <xf numFmtId="166" fontId="116" fillId="18" borderId="162" xfId="17" applyNumberFormat="1" applyFont="1" applyFill="1" applyBorder="1" applyAlignment="1">
      <alignment horizontal="center" vertical="center"/>
    </xf>
    <xf numFmtId="0" fontId="120" fillId="20" borderId="17" xfId="10" applyFont="1" applyFill="1" applyBorder="1" applyAlignment="1">
      <alignment horizontal="center" vertical="center"/>
    </xf>
    <xf numFmtId="179" fontId="20" fillId="18" borderId="0" xfId="17" applyNumberFormat="1" applyFont="1" applyFill="1" applyAlignment="1">
      <alignment horizontal="center" vertical="center"/>
    </xf>
    <xf numFmtId="168" fontId="116" fillId="5" borderId="0" xfId="17" applyNumberFormat="1" applyFont="1" applyFill="1" applyAlignment="1">
      <alignment horizontal="center" vertical="center"/>
    </xf>
    <xf numFmtId="168" fontId="116" fillId="5" borderId="162" xfId="17" applyNumberFormat="1" applyFont="1" applyFill="1" applyBorder="1" applyAlignment="1">
      <alignment horizontal="center" vertical="center"/>
    </xf>
    <xf numFmtId="0" fontId="192" fillId="18" borderId="0" xfId="10" applyFont="1" applyFill="1" applyAlignment="1">
      <alignment horizontal="right" vertical="center"/>
    </xf>
    <xf numFmtId="0" fontId="193" fillId="18" borderId="0" xfId="10" applyFont="1" applyFill="1"/>
    <xf numFmtId="0" fontId="194" fillId="18" borderId="0" xfId="8" applyFont="1" applyFill="1" applyProtection="1">
      <protection hidden="1"/>
    </xf>
    <xf numFmtId="168" fontId="32" fillId="18" borderId="204" xfId="10" applyNumberFormat="1" applyFont="1" applyFill="1" applyBorder="1" applyAlignment="1">
      <alignment vertical="center"/>
    </xf>
    <xf numFmtId="168" fontId="32" fillId="18" borderId="177" xfId="10" applyNumberFormat="1" applyFont="1" applyFill="1" applyBorder="1" applyAlignment="1">
      <alignment vertical="center"/>
    </xf>
    <xf numFmtId="0" fontId="108" fillId="18" borderId="177" xfId="10" applyFill="1" applyBorder="1"/>
    <xf numFmtId="0" fontId="3" fillId="18" borderId="177" xfId="8" applyFill="1" applyBorder="1" applyProtection="1">
      <protection hidden="1"/>
    </xf>
    <xf numFmtId="0" fontId="4" fillId="18" borderId="177" xfId="10" applyFont="1" applyFill="1" applyBorder="1" applyAlignment="1">
      <alignment horizontal="center" vertical="center"/>
    </xf>
    <xf numFmtId="168" fontId="5" fillId="18" borderId="177" xfId="10" applyNumberFormat="1" applyFont="1" applyFill="1" applyBorder="1" applyAlignment="1" applyProtection="1">
      <alignment horizontal="center" vertical="center" wrapText="1"/>
      <protection locked="0"/>
    </xf>
    <xf numFmtId="0" fontId="108" fillId="18" borderId="178" xfId="10" applyFill="1" applyBorder="1"/>
    <xf numFmtId="0" fontId="13" fillId="38" borderId="171" xfId="10" applyFont="1" applyFill="1" applyBorder="1" applyAlignment="1">
      <alignment horizontal="center" vertical="center"/>
    </xf>
    <xf numFmtId="0" fontId="13" fillId="38" borderId="172" xfId="10" applyFont="1" applyFill="1" applyBorder="1" applyAlignment="1">
      <alignment horizontal="center" vertical="center"/>
    </xf>
    <xf numFmtId="0" fontId="13" fillId="38" borderId="173" xfId="10" applyFont="1" applyFill="1" applyBorder="1" applyAlignment="1">
      <alignment horizontal="center" vertical="center"/>
    </xf>
    <xf numFmtId="0" fontId="9" fillId="23" borderId="17" xfId="10" applyFont="1" applyFill="1" applyBorder="1" applyAlignment="1">
      <alignment horizontal="centerContinuous" vertical="center"/>
    </xf>
    <xf numFmtId="0" fontId="108" fillId="23" borderId="0" xfId="10" applyFill="1" applyAlignment="1">
      <alignment horizontal="centerContinuous" vertical="center"/>
    </xf>
    <xf numFmtId="0" fontId="108" fillId="23" borderId="0" xfId="10" applyFill="1" applyAlignment="1">
      <alignment vertical="center"/>
    </xf>
    <xf numFmtId="0" fontId="108" fillId="23" borderId="162" xfId="10" applyFill="1" applyBorder="1" applyAlignment="1">
      <alignment vertical="center"/>
    </xf>
    <xf numFmtId="0" fontId="156" fillId="18" borderId="17" xfId="10" applyFont="1" applyFill="1" applyBorder="1" applyAlignment="1">
      <alignment horizontal="left" vertical="center" wrapText="1"/>
    </xf>
    <xf numFmtId="0" fontId="156" fillId="18" borderId="0" xfId="10" applyFont="1" applyFill="1" applyAlignment="1">
      <alignment horizontal="left" vertical="center" wrapText="1"/>
    </xf>
    <xf numFmtId="0" fontId="156" fillId="18" borderId="162" xfId="10" applyFont="1" applyFill="1" applyBorder="1" applyAlignment="1">
      <alignment horizontal="left" vertical="center" wrapText="1"/>
    </xf>
    <xf numFmtId="0" fontId="156" fillId="18" borderId="91" xfId="10" applyFont="1" applyFill="1" applyBorder="1" applyAlignment="1">
      <alignment horizontal="left" vertical="center" wrapText="1"/>
    </xf>
    <xf numFmtId="0" fontId="156" fillId="18" borderId="92" xfId="10" applyFont="1" applyFill="1" applyBorder="1" applyAlignment="1">
      <alignment horizontal="left" vertical="center" wrapText="1"/>
    </xf>
    <xf numFmtId="0" fontId="156" fillId="18" borderId="93" xfId="10" applyFont="1" applyFill="1" applyBorder="1" applyAlignment="1">
      <alignment horizontal="left" vertical="center" wrapText="1"/>
    </xf>
    <xf numFmtId="178" fontId="15" fillId="47" borderId="0" xfId="17" applyNumberFormat="1" applyFont="1" applyFill="1" applyAlignment="1">
      <alignment horizontal="center" vertical="center" wrapText="1"/>
    </xf>
    <xf numFmtId="178" fontId="35" fillId="18" borderId="0" xfId="17" applyNumberFormat="1" applyFont="1" applyFill="1" applyAlignment="1">
      <alignment horizontal="right" vertical="center" wrapText="1"/>
    </xf>
    <xf numFmtId="168" fontId="16" fillId="5" borderId="0" xfId="17" applyNumberFormat="1" applyFont="1" applyFill="1" applyAlignment="1">
      <alignment horizontal="center" vertical="center"/>
    </xf>
    <xf numFmtId="178" fontId="39" fillId="18" borderId="0" xfId="17" applyNumberFormat="1" applyFont="1" applyFill="1" applyAlignment="1">
      <alignment horizontal="right" vertical="center" wrapText="1"/>
    </xf>
    <xf numFmtId="168" fontId="21" fillId="5" borderId="162" xfId="17" applyNumberFormat="1" applyFont="1" applyFill="1" applyBorder="1" applyAlignment="1">
      <alignment horizontal="center" vertical="center"/>
    </xf>
    <xf numFmtId="178" fontId="15" fillId="18" borderId="0" xfId="17" applyNumberFormat="1" applyFont="1" applyFill="1" applyAlignment="1">
      <alignment horizontal="center" vertical="center" wrapText="1"/>
    </xf>
    <xf numFmtId="178" fontId="35" fillId="18" borderId="0" xfId="17" applyNumberFormat="1" applyFont="1" applyFill="1" applyAlignment="1">
      <alignment horizontal="right" vertical="center" wrapText="1"/>
    </xf>
    <xf numFmtId="168" fontId="16" fillId="18" borderId="0" xfId="17" applyNumberFormat="1" applyFont="1" applyFill="1" applyAlignment="1">
      <alignment horizontal="center" vertical="center"/>
    </xf>
    <xf numFmtId="178" fontId="39" fillId="18" borderId="0" xfId="17" applyNumberFormat="1" applyFont="1" applyFill="1" applyAlignment="1">
      <alignment horizontal="right" vertical="center" wrapText="1"/>
    </xf>
    <xf numFmtId="168" fontId="21" fillId="18" borderId="162" xfId="17" applyNumberFormat="1" applyFont="1" applyFill="1" applyBorder="1" applyAlignment="1">
      <alignment horizontal="center" vertical="center"/>
    </xf>
    <xf numFmtId="0" fontId="20" fillId="19" borderId="17" xfId="10" applyFont="1" applyFill="1" applyBorder="1" applyAlignment="1">
      <alignment horizontal="right" vertical="center" wrapText="1"/>
    </xf>
    <xf numFmtId="0" fontId="20" fillId="19" borderId="0" xfId="10" applyFont="1" applyFill="1" applyAlignment="1">
      <alignment horizontal="right" vertical="center" wrapText="1"/>
    </xf>
    <xf numFmtId="2" fontId="14" fillId="19" borderId="0" xfId="10" applyNumberFormat="1" applyFont="1" applyFill="1" applyAlignment="1">
      <alignment horizontal="center" vertical="center"/>
    </xf>
    <xf numFmtId="0" fontId="14" fillId="19" borderId="0" xfId="10" applyFont="1" applyFill="1" applyAlignment="1">
      <alignment horizontal="center" vertical="center"/>
    </xf>
    <xf numFmtId="0" fontId="9" fillId="19" borderId="0" xfId="10" applyFont="1" applyFill="1" applyAlignment="1">
      <alignment vertical="center"/>
    </xf>
    <xf numFmtId="0" fontId="3" fillId="19" borderId="162" xfId="10" applyFont="1" applyFill="1" applyBorder="1" applyAlignment="1">
      <alignment vertical="center"/>
    </xf>
    <xf numFmtId="0" fontId="3" fillId="18" borderId="17" xfId="10" applyFont="1" applyFill="1" applyBorder="1" applyAlignment="1">
      <alignment horizontal="center" vertical="center" wrapText="1"/>
    </xf>
    <xf numFmtId="0" fontId="3" fillId="18" borderId="0" xfId="10" applyFont="1" applyFill="1" applyAlignment="1">
      <alignment horizontal="center" vertical="center" wrapText="1"/>
    </xf>
    <xf numFmtId="2" fontId="14" fillId="18" borderId="0" xfId="10" applyNumberFormat="1" applyFont="1" applyFill="1" applyAlignment="1">
      <alignment horizontal="center" vertical="center"/>
    </xf>
    <xf numFmtId="0" fontId="14" fillId="18" borderId="0" xfId="10" applyFont="1" applyFill="1" applyAlignment="1">
      <alignment horizontal="center" vertical="center"/>
    </xf>
    <xf numFmtId="0" fontId="14" fillId="18" borderId="0" xfId="10" applyFont="1" applyFill="1" applyAlignment="1">
      <alignment horizontal="left" vertical="center"/>
    </xf>
    <xf numFmtId="0" fontId="9" fillId="18" borderId="0" xfId="10" applyFont="1" applyFill="1" applyAlignment="1">
      <alignment vertical="center"/>
    </xf>
    <xf numFmtId="0" fontId="3" fillId="18" borderId="162" xfId="10" applyFont="1" applyFill="1" applyBorder="1" applyAlignment="1">
      <alignment vertical="center"/>
    </xf>
    <xf numFmtId="0" fontId="14" fillId="22" borderId="17" xfId="10" applyFont="1" applyFill="1" applyBorder="1" applyAlignment="1">
      <alignment horizontal="right" vertical="center"/>
    </xf>
    <xf numFmtId="1" fontId="14" fillId="22" borderId="0" xfId="17" applyNumberFormat="1" applyFont="1" applyFill="1" applyAlignment="1">
      <alignment horizontal="center" vertical="center"/>
    </xf>
    <xf numFmtId="0" fontId="9" fillId="22" borderId="0" xfId="10" applyFont="1" applyFill="1" applyAlignment="1">
      <alignment horizontal="center" vertical="center"/>
    </xf>
    <xf numFmtId="168" fontId="9" fillId="22" borderId="0" xfId="17" applyNumberFormat="1" applyFont="1" applyFill="1" applyAlignment="1">
      <alignment horizontal="center" vertical="center"/>
    </xf>
    <xf numFmtId="168" fontId="9" fillId="22" borderId="162" xfId="17" applyNumberFormat="1" applyFont="1" applyFill="1" applyBorder="1" applyAlignment="1">
      <alignment horizontal="center" vertical="center"/>
    </xf>
    <xf numFmtId="1" fontId="14" fillId="22" borderId="0" xfId="10" applyNumberFormat="1" applyFont="1" applyFill="1" applyAlignment="1">
      <alignment horizontal="center" vertical="center"/>
    </xf>
    <xf numFmtId="0" fontId="5" fillId="22" borderId="0" xfId="10" applyFont="1" applyFill="1" applyAlignment="1">
      <alignment horizontal="centerContinuous" vertical="center"/>
    </xf>
    <xf numFmtId="0" fontId="6" fillId="22" borderId="0" xfId="10" applyFont="1" applyFill="1" applyAlignment="1">
      <alignment horizontal="center" vertical="center"/>
    </xf>
    <xf numFmtId="178" fontId="117" fillId="2" borderId="0" xfId="17" applyNumberFormat="1" applyFont="1" applyFill="1" applyAlignment="1">
      <alignment horizontal="center" vertical="center" wrapText="1"/>
    </xf>
    <xf numFmtId="1" fontId="117" fillId="2" borderId="0" xfId="17" applyNumberFormat="1" applyFont="1" applyFill="1" applyAlignment="1">
      <alignment horizontal="centerContinuous" vertical="center"/>
    </xf>
    <xf numFmtId="0" fontId="117" fillId="2" borderId="0" xfId="10" applyFont="1" applyFill="1" applyAlignment="1">
      <alignment horizontal="center" vertical="center" wrapText="1"/>
    </xf>
    <xf numFmtId="0" fontId="117" fillId="2" borderId="0" xfId="10" applyFont="1" applyFill="1" applyAlignment="1">
      <alignment horizontal="centerContinuous" vertical="center"/>
    </xf>
    <xf numFmtId="0" fontId="117" fillId="2" borderId="0" xfId="10" applyFont="1" applyFill="1" applyAlignment="1">
      <alignment horizontal="center" vertical="center"/>
    </xf>
    <xf numFmtId="168" fontId="117" fillId="7" borderId="162" xfId="17" applyNumberFormat="1" applyFont="1" applyFill="1" applyBorder="1" applyAlignment="1">
      <alignment horizontal="center" vertical="center"/>
    </xf>
    <xf numFmtId="168" fontId="117" fillId="2" borderId="0" xfId="17" applyNumberFormat="1" applyFont="1" applyFill="1" applyAlignment="1">
      <alignment horizontal="center" vertical="center"/>
    </xf>
    <xf numFmtId="1" fontId="117" fillId="2" borderId="0" xfId="17" applyNumberFormat="1" applyFont="1" applyFill="1" applyAlignment="1">
      <alignment horizontal="center" vertical="center"/>
    </xf>
    <xf numFmtId="2" fontId="117" fillId="2" borderId="0" xfId="17" applyNumberFormat="1" applyFont="1" applyFill="1" applyAlignment="1">
      <alignment horizontal="center" vertical="center"/>
    </xf>
    <xf numFmtId="0" fontId="117" fillId="2" borderId="162" xfId="10" applyFont="1" applyFill="1" applyBorder="1" applyAlignment="1">
      <alignment horizontal="center" vertical="center"/>
    </xf>
    <xf numFmtId="168" fontId="117" fillId="2" borderId="204" xfId="17" applyNumberFormat="1" applyFont="1" applyFill="1" applyBorder="1" applyAlignment="1">
      <alignment horizontal="center" vertical="center"/>
    </xf>
    <xf numFmtId="168" fontId="117" fillId="2" borderId="177" xfId="17" applyNumberFormat="1" applyFont="1" applyFill="1" applyBorder="1" applyAlignment="1">
      <alignment horizontal="center" vertical="center"/>
    </xf>
    <xf numFmtId="1" fontId="117" fillId="2" borderId="177" xfId="17" applyNumberFormat="1" applyFont="1" applyFill="1" applyBorder="1" applyAlignment="1">
      <alignment horizontal="center" vertical="center"/>
    </xf>
    <xf numFmtId="0" fontId="117" fillId="2" borderId="177" xfId="10" applyFont="1" applyFill="1" applyBorder="1" applyAlignment="1">
      <alignment horizontal="center" vertical="center"/>
    </xf>
    <xf numFmtId="2" fontId="117" fillId="2" borderId="177" xfId="17" applyNumberFormat="1" applyFont="1" applyFill="1" applyBorder="1" applyAlignment="1">
      <alignment horizontal="center" vertical="center"/>
    </xf>
    <xf numFmtId="0" fontId="117" fillId="2" borderId="178" xfId="10" applyFont="1" applyFill="1" applyBorder="1" applyAlignment="1">
      <alignment horizontal="center" vertical="center"/>
    </xf>
    <xf numFmtId="0" fontId="207" fillId="20" borderId="290" xfId="15" applyFont="1" applyFill="1" applyBorder="1" applyAlignment="1">
      <alignment horizontal="center" vertical="center"/>
    </xf>
    <xf numFmtId="0" fontId="207" fillId="20" borderId="164" xfId="15" applyFont="1" applyFill="1" applyBorder="1" applyAlignment="1">
      <alignment horizontal="center" vertical="center"/>
    </xf>
    <xf numFmtId="0" fontId="207" fillId="20" borderId="291" xfId="15" applyFont="1" applyFill="1" applyBorder="1" applyAlignment="1">
      <alignment horizontal="center" vertical="center"/>
    </xf>
    <xf numFmtId="0" fontId="120" fillId="20" borderId="166" xfId="15" applyFont="1" applyFill="1" applyBorder="1" applyAlignment="1">
      <alignment horizontal="center" vertical="center"/>
    </xf>
    <xf numFmtId="0" fontId="120" fillId="20" borderId="0" xfId="15" applyFont="1" applyFill="1" applyAlignment="1">
      <alignment horizontal="center" vertical="center"/>
    </xf>
    <xf numFmtId="0" fontId="120" fillId="20" borderId="167" xfId="15" applyFont="1" applyFill="1" applyBorder="1" applyAlignment="1">
      <alignment horizontal="center" vertical="center"/>
    </xf>
    <xf numFmtId="0" fontId="120" fillId="20" borderId="166" xfId="15" applyFont="1" applyFill="1" applyBorder="1" applyAlignment="1">
      <alignment horizontal="center" vertical="center"/>
    </xf>
    <xf numFmtId="0" fontId="3" fillId="20" borderId="0" xfId="8" applyFill="1" applyProtection="1">
      <protection hidden="1"/>
    </xf>
    <xf numFmtId="0" fontId="120" fillId="20" borderId="0" xfId="15" applyFont="1" applyFill="1" applyAlignment="1">
      <alignment horizontal="left" vertical="center"/>
    </xf>
    <xf numFmtId="0" fontId="120" fillId="20" borderId="167" xfId="15" applyFont="1" applyFill="1" applyBorder="1" applyAlignment="1">
      <alignment horizontal="left" vertical="center"/>
    </xf>
    <xf numFmtId="0" fontId="20" fillId="31" borderId="166" xfId="15" applyFont="1" applyFill="1" applyBorder="1" applyAlignment="1">
      <alignment horizontal="center" vertical="center"/>
    </xf>
    <xf numFmtId="0" fontId="20" fillId="31" borderId="0" xfId="15" applyFont="1" applyFill="1" applyAlignment="1">
      <alignment horizontal="center" vertical="center"/>
    </xf>
    <xf numFmtId="0" fontId="20" fillId="31" borderId="167" xfId="15" applyFont="1" applyFill="1" applyBorder="1" applyAlignment="1">
      <alignment horizontal="center" vertical="center"/>
    </xf>
    <xf numFmtId="0" fontId="179" fillId="18" borderId="166" xfId="15" applyFont="1" applyFill="1" applyBorder="1" applyAlignment="1">
      <alignment horizontal="center" vertical="center" wrapText="1"/>
    </xf>
    <xf numFmtId="0" fontId="179" fillId="18" borderId="0" xfId="15" applyFont="1" applyFill="1" applyAlignment="1">
      <alignment horizontal="center" vertical="center" wrapText="1"/>
    </xf>
    <xf numFmtId="0" fontId="179" fillId="18" borderId="0" xfId="13" applyFont="1" applyFill="1" applyAlignment="1">
      <alignment horizontal="center" vertical="center" wrapText="1"/>
    </xf>
    <xf numFmtId="0" fontId="4" fillId="18" borderId="0" xfId="13" applyFont="1" applyFill="1" applyAlignment="1">
      <alignment horizontal="center" wrapText="1"/>
    </xf>
    <xf numFmtId="0" fontId="108" fillId="18" borderId="167" xfId="10" applyFill="1" applyBorder="1"/>
    <xf numFmtId="165" fontId="35" fillId="18" borderId="166" xfId="13" applyNumberFormat="1" applyFont="1" applyFill="1" applyBorder="1" applyAlignment="1">
      <alignment horizontal="center" vertical="center"/>
    </xf>
    <xf numFmtId="165" fontId="35" fillId="18" borderId="0" xfId="13" applyNumberFormat="1" applyFont="1" applyFill="1" applyAlignment="1">
      <alignment horizontal="center" vertical="center"/>
    </xf>
    <xf numFmtId="0" fontId="20" fillId="18" borderId="0" xfId="13" applyFont="1" applyFill="1" applyAlignment="1">
      <alignment horizontal="right" vertical="center"/>
    </xf>
    <xf numFmtId="166" fontId="20" fillId="18" borderId="0" xfId="13" applyNumberFormat="1" applyFont="1" applyFill="1" applyAlignment="1">
      <alignment horizontal="left" vertical="center"/>
    </xf>
    <xf numFmtId="0" fontId="36" fillId="18" borderId="166" xfId="15" applyFont="1" applyFill="1" applyBorder="1"/>
    <xf numFmtId="0" fontId="36" fillId="18" borderId="0" xfId="15" applyFont="1" applyFill="1"/>
    <xf numFmtId="0" fontId="120" fillId="21" borderId="166" xfId="15" applyFont="1" applyFill="1" applyBorder="1" applyAlignment="1">
      <alignment horizontal="center" vertical="center"/>
    </xf>
    <xf numFmtId="0" fontId="120" fillId="21" borderId="0" xfId="15" applyFont="1" applyFill="1" applyAlignment="1">
      <alignment horizontal="center" vertical="center"/>
    </xf>
    <xf numFmtId="0" fontId="120" fillId="21" borderId="167" xfId="15" applyFont="1" applyFill="1" applyBorder="1" applyAlignment="1">
      <alignment horizontal="center" vertical="center"/>
    </xf>
    <xf numFmtId="0" fontId="120" fillId="21" borderId="166" xfId="15" applyFont="1" applyFill="1" applyBorder="1" applyAlignment="1">
      <alignment horizontal="center" vertical="center"/>
    </xf>
    <xf numFmtId="0" fontId="3" fillId="21" borderId="0" xfId="8" applyFill="1" applyProtection="1">
      <protection hidden="1"/>
    </xf>
    <xf numFmtId="0" fontId="120" fillId="21" borderId="0" xfId="15" applyFont="1" applyFill="1" applyAlignment="1">
      <alignment horizontal="left" vertical="center"/>
    </xf>
    <xf numFmtId="0" fontId="120" fillId="21" borderId="167" xfId="15" applyFont="1" applyFill="1" applyBorder="1" applyAlignment="1">
      <alignment horizontal="left" vertical="center"/>
    </xf>
    <xf numFmtId="0" fontId="20" fillId="18" borderId="0" xfId="13" applyFont="1" applyFill="1" applyAlignment="1">
      <alignment horizontal="center" vertical="center"/>
    </xf>
    <xf numFmtId="0" fontId="20" fillId="18" borderId="0" xfId="13" applyFont="1" applyFill="1" applyAlignment="1">
      <alignment vertical="center"/>
    </xf>
    <xf numFmtId="0" fontId="20" fillId="18" borderId="167" xfId="13" applyFont="1" applyFill="1" applyBorder="1" applyAlignment="1">
      <alignment horizontal="center" wrapText="1"/>
    </xf>
    <xf numFmtId="0" fontId="35" fillId="18" borderId="0" xfId="13" applyFont="1" applyFill="1" applyAlignment="1">
      <alignment horizontal="center" vertical="center"/>
    </xf>
    <xf numFmtId="0" fontId="20" fillId="18" borderId="0" xfId="13" applyFont="1" applyFill="1" applyAlignment="1">
      <alignment horizontal="right" vertical="center"/>
    </xf>
    <xf numFmtId="165" fontId="20" fillId="18" borderId="0" xfId="13" applyNumberFormat="1" applyFont="1" applyFill="1" applyAlignment="1">
      <alignment horizontal="center" vertical="center"/>
    </xf>
    <xf numFmtId="0" fontId="20" fillId="18" borderId="0" xfId="10" applyFont="1" applyFill="1" applyAlignment="1">
      <alignment horizontal="left" vertical="center"/>
    </xf>
    <xf numFmtId="167" fontId="20" fillId="18" borderId="167" xfId="13" applyNumberFormat="1" applyFont="1" applyFill="1" applyBorder="1" applyAlignment="1">
      <alignment horizontal="center" vertical="center"/>
    </xf>
    <xf numFmtId="0" fontId="108" fillId="18" borderId="168" xfId="10" applyFill="1" applyBorder="1"/>
    <xf numFmtId="0" fontId="3" fillId="0" borderId="169" xfId="8" applyBorder="1" applyProtection="1">
      <protection hidden="1"/>
    </xf>
    <xf numFmtId="0" fontId="108" fillId="18" borderId="170" xfId="10" applyFill="1" applyBorder="1"/>
    <xf numFmtId="0" fontId="40" fillId="23" borderId="171" xfId="15" applyFont="1" applyFill="1" applyBorder="1" applyAlignment="1">
      <alignment horizontal="center" vertical="center" wrapText="1"/>
    </xf>
    <xf numFmtId="0" fontId="40" fillId="23" borderId="172" xfId="15" applyFont="1" applyFill="1" applyBorder="1" applyAlignment="1">
      <alignment horizontal="center" vertical="center" wrapText="1"/>
    </xf>
    <xf numFmtId="0" fontId="116" fillId="47" borderId="172" xfId="13" applyFont="1" applyFill="1" applyBorder="1" applyAlignment="1">
      <alignment horizontal="center" vertical="center" wrapText="1"/>
    </xf>
    <xf numFmtId="0" fontId="4" fillId="18" borderId="172" xfId="13" applyFont="1" applyFill="1" applyBorder="1" applyAlignment="1">
      <alignment horizontal="center" vertical="center" wrapText="1"/>
    </xf>
    <xf numFmtId="0" fontId="118" fillId="20" borderId="172" xfId="15" applyFont="1" applyFill="1" applyBorder="1" applyAlignment="1">
      <alignment horizontal="center" vertical="center"/>
    </xf>
    <xf numFmtId="0" fontId="118" fillId="20" borderId="173" xfId="15" applyFont="1" applyFill="1" applyBorder="1" applyAlignment="1">
      <alignment horizontal="center" vertical="center"/>
    </xf>
    <xf numFmtId="0" fontId="40" fillId="23" borderId="0" xfId="15" applyFont="1" applyFill="1" applyAlignment="1">
      <alignment horizontal="center" vertical="center" wrapText="1"/>
    </xf>
    <xf numFmtId="0" fontId="116" fillId="47" borderId="0" xfId="13" applyFont="1" applyFill="1" applyAlignment="1">
      <alignment horizontal="center" vertical="center" wrapText="1"/>
    </xf>
    <xf numFmtId="0" fontId="4" fillId="18" borderId="0" xfId="13" applyFont="1" applyFill="1" applyAlignment="1">
      <alignment horizontal="center" vertical="center" wrapText="1"/>
    </xf>
    <xf numFmtId="0" fontId="118" fillId="18" borderId="0" xfId="15" applyFont="1" applyFill="1" applyAlignment="1">
      <alignment horizontal="center" vertical="center"/>
    </xf>
    <xf numFmtId="0" fontId="118" fillId="18" borderId="162" xfId="15" applyFont="1" applyFill="1" applyBorder="1" applyAlignment="1">
      <alignment horizontal="center" vertical="center"/>
    </xf>
    <xf numFmtId="174" fontId="21" fillId="23" borderId="17" xfId="13" applyNumberFormat="1" applyFont="1" applyFill="1" applyBorder="1" applyAlignment="1">
      <alignment horizontal="center" vertical="center"/>
    </xf>
    <xf numFmtId="174" fontId="21" fillId="23" borderId="0" xfId="13" applyNumberFormat="1" applyFont="1" applyFill="1" applyAlignment="1">
      <alignment horizontal="center" vertical="center"/>
    </xf>
    <xf numFmtId="175" fontId="186" fillId="47" borderId="0" xfId="13" applyNumberFormat="1" applyFont="1" applyFill="1" applyAlignment="1">
      <alignment horizontal="center" vertical="center"/>
    </xf>
    <xf numFmtId="2" fontId="14" fillId="18" borderId="0" xfId="13" applyNumberFormat="1" applyFont="1" applyFill="1" applyAlignment="1">
      <alignment horizontal="center" vertical="center"/>
    </xf>
    <xf numFmtId="0" fontId="195" fillId="18" borderId="0" xfId="13" applyFont="1" applyFill="1" applyAlignment="1">
      <alignment horizontal="left" vertical="center"/>
    </xf>
    <xf numFmtId="0" fontId="195" fillId="18" borderId="162" xfId="13" applyFont="1" applyFill="1" applyBorder="1" applyAlignment="1">
      <alignment horizontal="left" vertical="center"/>
    </xf>
    <xf numFmtId="174" fontId="14" fillId="48" borderId="17" xfId="13" applyNumberFormat="1" applyFont="1" applyFill="1" applyBorder="1" applyAlignment="1">
      <alignment horizontal="center" vertical="center"/>
    </xf>
    <xf numFmtId="174" fontId="14" fillId="48" borderId="0" xfId="13" applyNumberFormat="1" applyFont="1" applyFill="1" applyAlignment="1">
      <alignment horizontal="center" vertical="center"/>
    </xf>
    <xf numFmtId="174" fontId="14" fillId="48" borderId="162" xfId="13" applyNumberFormat="1" applyFont="1" applyFill="1" applyBorder="1" applyAlignment="1">
      <alignment horizontal="center" vertical="center"/>
    </xf>
    <xf numFmtId="174" fontId="119" fillId="18" borderId="17" xfId="13" applyNumberFormat="1" applyFont="1" applyFill="1" applyBorder="1" applyAlignment="1">
      <alignment horizontal="center" vertical="center"/>
    </xf>
    <xf numFmtId="174" fontId="119" fillId="18" borderId="0" xfId="13" applyNumberFormat="1" applyFont="1" applyFill="1" applyAlignment="1">
      <alignment horizontal="center" vertical="center"/>
    </xf>
    <xf numFmtId="175" fontId="119" fillId="18" borderId="0" xfId="13" applyNumberFormat="1" applyFont="1" applyFill="1" applyAlignment="1">
      <alignment horizontal="center" vertical="center"/>
    </xf>
    <xf numFmtId="2" fontId="14" fillId="18" borderId="0" xfId="13" applyNumberFormat="1" applyFont="1" applyFill="1" applyAlignment="1">
      <alignment horizontal="center" vertical="center"/>
    </xf>
    <xf numFmtId="0" fontId="195" fillId="18" borderId="0" xfId="13" applyFont="1" applyFill="1" applyAlignment="1">
      <alignment horizontal="left" vertical="center"/>
    </xf>
    <xf numFmtId="0" fontId="115" fillId="18" borderId="0" xfId="10" applyFont="1" applyFill="1"/>
    <xf numFmtId="0" fontId="3" fillId="18" borderId="0" xfId="10" applyFont="1" applyFill="1"/>
    <xf numFmtId="0" fontId="3" fillId="18" borderId="162" xfId="10" applyFont="1" applyFill="1" applyBorder="1"/>
    <xf numFmtId="174" fontId="119" fillId="18" borderId="17" xfId="13" applyNumberFormat="1" applyFont="1" applyFill="1" applyBorder="1" applyAlignment="1">
      <alignment horizontal="center" vertical="center"/>
    </xf>
    <xf numFmtId="174" fontId="119" fillId="18" borderId="0" xfId="13" applyNumberFormat="1" applyFont="1" applyFill="1" applyAlignment="1">
      <alignment horizontal="center" vertical="center"/>
    </xf>
    <xf numFmtId="175" fontId="119" fillId="18" borderId="0" xfId="13" applyNumberFormat="1" applyFont="1" applyFill="1" applyAlignment="1">
      <alignment horizontal="center" vertical="center"/>
    </xf>
    <xf numFmtId="174" fontId="119" fillId="18" borderId="17" xfId="13" applyNumberFormat="1" applyFont="1" applyFill="1" applyBorder="1" applyAlignment="1">
      <alignment horizontal="left" vertical="center"/>
    </xf>
    <xf numFmtId="174" fontId="119" fillId="18" borderId="17" xfId="13" applyNumberFormat="1" applyFont="1" applyFill="1" applyBorder="1" applyAlignment="1">
      <alignment horizontal="left" vertical="center" wrapText="1"/>
    </xf>
    <xf numFmtId="174" fontId="119" fillId="18" borderId="0" xfId="13" applyNumberFormat="1" applyFont="1" applyFill="1" applyAlignment="1">
      <alignment horizontal="left" vertical="center" wrapText="1"/>
    </xf>
    <xf numFmtId="174" fontId="119" fillId="18" borderId="162" xfId="13" applyNumberFormat="1" applyFont="1" applyFill="1" applyBorder="1" applyAlignment="1">
      <alignment horizontal="left" vertical="center" wrapText="1"/>
    </xf>
    <xf numFmtId="174" fontId="119" fillId="18" borderId="204" xfId="13" applyNumberFormat="1" applyFont="1" applyFill="1" applyBorder="1" applyAlignment="1">
      <alignment horizontal="left" vertical="center" wrapText="1"/>
    </xf>
    <xf numFmtId="174" fontId="119" fillId="18" borderId="177" xfId="13" applyNumberFormat="1" applyFont="1" applyFill="1" applyBorder="1" applyAlignment="1">
      <alignment horizontal="left" vertical="center" wrapText="1"/>
    </xf>
    <xf numFmtId="174" fontId="119" fillId="18" borderId="178" xfId="13" applyNumberFormat="1" applyFont="1" applyFill="1" applyBorder="1" applyAlignment="1">
      <alignment horizontal="left" vertical="center" wrapText="1"/>
    </xf>
    <xf numFmtId="0" fontId="232" fillId="49" borderId="169" xfId="8" applyFont="1" applyFill="1" applyBorder="1" applyAlignment="1" applyProtection="1">
      <alignment horizontal="center" vertical="center"/>
      <protection hidden="1"/>
    </xf>
    <xf numFmtId="0" fontId="3" fillId="18" borderId="290" xfId="8" applyFill="1" applyBorder="1" applyProtection="1">
      <protection hidden="1"/>
    </xf>
    <xf numFmtId="0" fontId="3" fillId="18" borderId="164" xfId="8" applyFill="1" applyBorder="1" applyProtection="1">
      <protection hidden="1"/>
    </xf>
    <xf numFmtId="0" fontId="3" fillId="18" borderId="291" xfId="8" applyFill="1" applyBorder="1" applyProtection="1">
      <protection hidden="1"/>
    </xf>
    <xf numFmtId="0" fontId="10" fillId="0" borderId="166" xfId="17" applyFont="1" applyBorder="1" applyAlignment="1" applyProtection="1">
      <alignment horizontal="center" vertical="center"/>
      <protection locked="0"/>
    </xf>
    <xf numFmtId="0" fontId="10" fillId="0" borderId="0" xfId="17" applyFont="1" applyAlignment="1" applyProtection="1">
      <alignment horizontal="center" vertical="center"/>
      <protection locked="0"/>
    </xf>
    <xf numFmtId="0" fontId="10" fillId="0" borderId="167" xfId="17" applyFont="1" applyBorder="1" applyAlignment="1" applyProtection="1">
      <alignment horizontal="center" vertical="center"/>
      <protection locked="0"/>
    </xf>
    <xf numFmtId="0" fontId="10" fillId="18" borderId="166" xfId="17" applyFont="1" applyFill="1" applyBorder="1" applyAlignment="1" applyProtection="1">
      <alignment horizontal="center" vertical="center"/>
      <protection locked="0"/>
    </xf>
    <xf numFmtId="0" fontId="10" fillId="18" borderId="0" xfId="17" applyFont="1" applyFill="1" applyAlignment="1" applyProtection="1">
      <alignment horizontal="center" vertical="center"/>
      <protection locked="0"/>
    </xf>
    <xf numFmtId="0" fontId="10" fillId="18" borderId="167" xfId="17" applyFont="1" applyFill="1" applyBorder="1" applyAlignment="1" applyProtection="1">
      <alignment horizontal="center" vertical="center"/>
      <protection locked="0"/>
    </xf>
    <xf numFmtId="0" fontId="185" fillId="18" borderId="166" xfId="10" applyFont="1" applyFill="1" applyBorder="1" applyAlignment="1">
      <alignment horizontal="left" vertical="center"/>
    </xf>
    <xf numFmtId="0" fontId="185" fillId="18" borderId="0" xfId="10" applyFont="1" applyFill="1" applyAlignment="1">
      <alignment horizontal="left" vertical="center"/>
    </xf>
    <xf numFmtId="0" fontId="21" fillId="18" borderId="0" xfId="10" applyFont="1" applyFill="1" applyAlignment="1">
      <alignment horizontal="right" vertical="center"/>
    </xf>
    <xf numFmtId="0" fontId="21" fillId="5" borderId="59" xfId="17" applyFont="1" applyFill="1" applyBorder="1" applyAlignment="1">
      <alignment horizontal="center" vertical="center"/>
    </xf>
    <xf numFmtId="2" fontId="9" fillId="18" borderId="0" xfId="10" applyNumberFormat="1" applyFont="1" applyFill="1" applyAlignment="1">
      <alignment horizontal="left" vertical="center"/>
    </xf>
    <xf numFmtId="0" fontId="108" fillId="0" borderId="145" xfId="10" applyBorder="1"/>
    <xf numFmtId="0" fontId="185" fillId="18" borderId="167" xfId="10" applyFont="1" applyFill="1" applyBorder="1" applyAlignment="1">
      <alignment horizontal="left" vertical="center"/>
    </xf>
    <xf numFmtId="0" fontId="16" fillId="18" borderId="0" xfId="10" applyFont="1" applyFill="1" applyAlignment="1">
      <alignment horizontal="right" vertical="center"/>
    </xf>
    <xf numFmtId="0" fontId="116" fillId="18" borderId="0" xfId="10" applyFont="1" applyFill="1" applyAlignment="1">
      <alignment horizontal="center" vertical="center"/>
    </xf>
    <xf numFmtId="169" fontId="16" fillId="5" borderId="146" xfId="10" applyNumberFormat="1" applyFont="1" applyFill="1" applyBorder="1" applyAlignment="1" applyProtection="1">
      <alignment horizontal="center" vertical="center"/>
      <protection locked="0"/>
    </xf>
    <xf numFmtId="0" fontId="187" fillId="18" borderId="0" xfId="8" applyFont="1" applyFill="1" applyAlignment="1">
      <alignment horizontal="left" vertical="center"/>
    </xf>
    <xf numFmtId="0" fontId="14" fillId="18" borderId="0" xfId="17" applyFont="1" applyFill="1" applyAlignment="1">
      <alignment horizontal="right" vertical="center"/>
    </xf>
    <xf numFmtId="0" fontId="14" fillId="18" borderId="0" xfId="17" applyFont="1" applyFill="1" applyAlignment="1">
      <alignment horizontal="center" vertical="center"/>
    </xf>
    <xf numFmtId="0" fontId="14" fillId="18" borderId="61" xfId="17" applyFont="1" applyFill="1" applyBorder="1" applyAlignment="1">
      <alignment horizontal="center" vertical="center"/>
    </xf>
    <xf numFmtId="0" fontId="14" fillId="18" borderId="61" xfId="10" applyFont="1" applyFill="1" applyBorder="1" applyAlignment="1" applyProtection="1">
      <alignment horizontal="center" vertical="center"/>
      <protection locked="0"/>
    </xf>
    <xf numFmtId="0" fontId="20" fillId="18" borderId="0" xfId="17" applyFont="1" applyFill="1" applyAlignment="1">
      <alignment horizontal="center" vertical="center"/>
    </xf>
    <xf numFmtId="0" fontId="9" fillId="18" borderId="0" xfId="10" applyFont="1" applyFill="1" applyAlignment="1">
      <alignment horizontal="right" vertical="center"/>
    </xf>
    <xf numFmtId="170" fontId="9" fillId="18" borderId="0" xfId="17" applyNumberFormat="1" applyFont="1" applyFill="1" applyAlignment="1">
      <alignment horizontal="centerContinuous" vertical="center"/>
    </xf>
    <xf numFmtId="0" fontId="9" fillId="18" borderId="0" xfId="10" applyFont="1" applyFill="1" applyAlignment="1">
      <alignment horizontal="left" vertical="center"/>
    </xf>
    <xf numFmtId="170" fontId="13" fillId="18" borderId="0" xfId="17" applyNumberFormat="1" applyFont="1" applyFill="1" applyAlignment="1">
      <alignment horizontal="centerContinuous" vertical="center"/>
    </xf>
    <xf numFmtId="170" fontId="14" fillId="18" borderId="0" xfId="17" applyNumberFormat="1" applyFont="1" applyFill="1" applyAlignment="1">
      <alignment horizontal="centerContinuous" vertical="center"/>
    </xf>
    <xf numFmtId="170" fontId="46" fillId="18" borderId="0" xfId="17" applyNumberFormat="1" applyFont="1" applyFill="1" applyAlignment="1">
      <alignment horizontal="centerContinuous" vertical="center"/>
    </xf>
    <xf numFmtId="0" fontId="46" fillId="18" borderId="0" xfId="10" applyFont="1" applyFill="1" applyAlignment="1">
      <alignment horizontal="left" vertical="center"/>
    </xf>
    <xf numFmtId="0" fontId="188" fillId="18" borderId="0" xfId="10" applyFont="1" applyFill="1" applyAlignment="1">
      <alignment horizontal="left" vertical="center"/>
    </xf>
    <xf numFmtId="183" fontId="46" fillId="18" borderId="0" xfId="17" applyNumberFormat="1" applyFont="1" applyFill="1" applyAlignment="1">
      <alignment horizontal="centerContinuous" vertical="center"/>
    </xf>
    <xf numFmtId="0" fontId="187" fillId="18" borderId="0" xfId="8" applyFont="1" applyFill="1" applyAlignment="1">
      <alignment horizontal="center" vertical="center"/>
    </xf>
    <xf numFmtId="0" fontId="189" fillId="18" borderId="0" xfId="10" applyFont="1" applyFill="1" applyAlignment="1">
      <alignment horizontal="left" vertical="center"/>
    </xf>
    <xf numFmtId="0" fontId="190" fillId="18" borderId="0" xfId="10" applyFont="1" applyFill="1" applyAlignment="1">
      <alignment horizontal="left" vertical="center"/>
    </xf>
    <xf numFmtId="0" fontId="3" fillId="18" borderId="168" xfId="8" applyFill="1" applyBorder="1" applyProtection="1">
      <protection hidden="1"/>
    </xf>
    <xf numFmtId="0" fontId="51" fillId="16" borderId="172" xfId="17" applyFont="1" applyFill="1" applyBorder="1" applyAlignment="1">
      <alignment horizontal="center" vertical="center"/>
    </xf>
    <xf numFmtId="0" fontId="11" fillId="38" borderId="171" xfId="8" applyFont="1" applyFill="1" applyBorder="1" applyAlignment="1" applyProtection="1">
      <alignment horizontal="center" vertical="center" wrapText="1"/>
      <protection hidden="1"/>
    </xf>
    <xf numFmtId="0" fontId="11" fillId="38" borderId="172" xfId="8" applyFont="1" applyFill="1" applyBorder="1" applyAlignment="1" applyProtection="1">
      <alignment horizontal="center" vertical="center" wrapText="1"/>
      <protection hidden="1"/>
    </xf>
    <xf numFmtId="0" fontId="19" fillId="38" borderId="173" xfId="17" applyFont="1" applyFill="1" applyBorder="1" applyAlignment="1">
      <alignment horizontal="center" vertical="center"/>
    </xf>
    <xf numFmtId="0" fontId="51" fillId="16" borderId="0" xfId="17" applyFont="1" applyFill="1" applyAlignment="1">
      <alignment horizontal="center" vertical="center"/>
    </xf>
    <xf numFmtId="0" fontId="11" fillId="38" borderId="0" xfId="8" applyFont="1" applyFill="1" applyAlignment="1" applyProtection="1">
      <alignment horizontal="center" vertical="center" wrapText="1"/>
      <protection hidden="1"/>
    </xf>
    <xf numFmtId="0" fontId="19" fillId="38" borderId="162" xfId="17" applyFont="1" applyFill="1" applyBorder="1" applyAlignment="1">
      <alignment horizontal="center" vertical="center"/>
    </xf>
    <xf numFmtId="0" fontId="108" fillId="12" borderId="162" xfId="10" applyFill="1" applyBorder="1" applyAlignment="1">
      <alignment horizontal="center"/>
    </xf>
    <xf numFmtId="0" fontId="11" fillId="18" borderId="17" xfId="29" applyFont="1" applyFill="1" applyBorder="1" applyAlignment="1">
      <alignment horizontal="center" vertical="center" wrapText="1"/>
    </xf>
    <xf numFmtId="0" fontId="11" fillId="18" borderId="0" xfId="29" applyFont="1" applyFill="1" applyAlignment="1">
      <alignment horizontal="center" vertical="center" wrapText="1"/>
    </xf>
    <xf numFmtId="0" fontId="11" fillId="18" borderId="162" xfId="29" applyFont="1" applyFill="1" applyBorder="1" applyAlignment="1">
      <alignment horizontal="center" vertical="center" wrapText="1"/>
    </xf>
    <xf numFmtId="0" fontId="44" fillId="18" borderId="17" xfId="29" applyFont="1" applyFill="1" applyBorder="1" applyAlignment="1">
      <alignment horizontal="center" vertical="center" wrapText="1"/>
    </xf>
    <xf numFmtId="0" fontId="44" fillId="18" borderId="0" xfId="29" applyFont="1" applyFill="1" applyAlignment="1">
      <alignment horizontal="center" vertical="center" wrapText="1"/>
    </xf>
    <xf numFmtId="0" fontId="44" fillId="18" borderId="162" xfId="29" applyFont="1" applyFill="1" applyBorder="1" applyAlignment="1">
      <alignment horizontal="center" vertical="center" wrapText="1"/>
    </xf>
    <xf numFmtId="0" fontId="20" fillId="46" borderId="0" xfId="8" applyFont="1" applyFill="1" applyAlignment="1">
      <alignment horizontal="left" vertical="center"/>
    </xf>
    <xf numFmtId="0" fontId="20" fillId="46" borderId="162" xfId="8" applyFont="1" applyFill="1" applyBorder="1" applyAlignment="1">
      <alignment horizontal="left" vertical="center"/>
    </xf>
    <xf numFmtId="0" fontId="108" fillId="2" borderId="17" xfId="10" applyFill="1" applyBorder="1" applyAlignment="1">
      <alignment vertical="center"/>
    </xf>
    <xf numFmtId="0" fontId="108" fillId="2" borderId="0" xfId="10" applyFill="1" applyAlignment="1">
      <alignment vertical="center"/>
    </xf>
    <xf numFmtId="0" fontId="48" fillId="2" borderId="169" xfId="8" applyFont="1" applyFill="1" applyBorder="1" applyAlignment="1">
      <alignment horizontal="center" vertical="center"/>
    </xf>
    <xf numFmtId="0" fontId="108" fillId="2" borderId="162" xfId="10" applyFill="1" applyBorder="1" applyAlignment="1">
      <alignment vertical="center"/>
    </xf>
    <xf numFmtId="0" fontId="50" fillId="0" borderId="0" xfId="10" applyFont="1" applyAlignment="1">
      <alignment horizontal="right" vertical="center"/>
    </xf>
    <xf numFmtId="0" fontId="21" fillId="5" borderId="277" xfId="10" applyFont="1" applyFill="1" applyBorder="1" applyAlignment="1">
      <alignment horizontal="center" vertical="center"/>
    </xf>
    <xf numFmtId="0" fontId="21" fillId="5" borderId="278" xfId="10" applyFont="1" applyFill="1" applyBorder="1" applyAlignment="1">
      <alignment horizontal="center" vertical="center"/>
    </xf>
    <xf numFmtId="0" fontId="108" fillId="2" borderId="0" xfId="10" applyFill="1" applyAlignment="1">
      <alignment horizontal="left" vertical="center"/>
    </xf>
    <xf numFmtId="0" fontId="66" fillId="2" borderId="0" xfId="10" applyFont="1" applyFill="1" applyAlignment="1">
      <alignment horizontal="right" vertical="center"/>
    </xf>
    <xf numFmtId="0" fontId="9" fillId="2" borderId="0" xfId="17" applyFont="1" applyFill="1" applyAlignment="1">
      <alignment horizontal="center" vertical="center"/>
    </xf>
    <xf numFmtId="0" fontId="9" fillId="2" borderId="61" xfId="17" applyFont="1" applyFill="1" applyBorder="1" applyAlignment="1">
      <alignment horizontal="center" vertical="center"/>
    </xf>
    <xf numFmtId="0" fontId="9" fillId="2" borderId="61" xfId="10" applyFont="1" applyFill="1" applyBorder="1" applyAlignment="1" applyProtection="1">
      <alignment horizontal="center" vertical="center"/>
      <protection locked="0"/>
    </xf>
    <xf numFmtId="0" fontId="67" fillId="2" borderId="0" xfId="10" applyFont="1" applyFill="1" applyAlignment="1">
      <alignment horizontal="right" vertical="center"/>
    </xf>
    <xf numFmtId="0" fontId="54" fillId="5" borderId="47" xfId="17" applyFont="1" applyFill="1" applyBorder="1" applyAlignment="1">
      <alignment horizontal="center" vertical="center"/>
    </xf>
    <xf numFmtId="0" fontId="44" fillId="2" borderId="0" xfId="10" applyFont="1" applyFill="1" applyAlignment="1">
      <alignment horizontal="left" vertical="center"/>
    </xf>
    <xf numFmtId="0" fontId="68" fillId="2" borderId="0" xfId="10" applyFont="1" applyFill="1" applyAlignment="1">
      <alignment horizontal="right" vertical="center"/>
    </xf>
    <xf numFmtId="167" fontId="53" fillId="5" borderId="47" xfId="29" applyNumberFormat="1" applyFont="1" applyFill="1" applyBorder="1" applyAlignment="1">
      <alignment horizontal="center" vertical="center"/>
    </xf>
    <xf numFmtId="167" fontId="108" fillId="2" borderId="0" xfId="10" applyNumberFormat="1" applyFill="1" applyAlignment="1">
      <alignment horizontal="center" vertical="center"/>
    </xf>
    <xf numFmtId="0" fontId="44" fillId="2" borderId="0" xfId="10" applyFont="1" applyFill="1" applyAlignment="1">
      <alignment horizontal="right" vertical="center"/>
    </xf>
    <xf numFmtId="2" fontId="57" fillId="2" borderId="292" xfId="29" applyNumberFormat="1" applyFont="1" applyFill="1" applyBorder="1" applyAlignment="1">
      <alignment horizontal="center" vertical="center"/>
    </xf>
    <xf numFmtId="0" fontId="108" fillId="2" borderId="292" xfId="10" applyFill="1" applyBorder="1" applyAlignment="1">
      <alignment horizontal="center" vertical="center"/>
    </xf>
    <xf numFmtId="0" fontId="108" fillId="0" borderId="17" xfId="10" applyBorder="1" applyAlignment="1">
      <alignment vertical="center"/>
    </xf>
    <xf numFmtId="0" fontId="44" fillId="0" borderId="0" xfId="10" applyFont="1" applyAlignment="1">
      <alignment horizontal="right" vertical="center"/>
    </xf>
    <xf numFmtId="169" fontId="16" fillId="5" borderId="0" xfId="10" applyNumberFormat="1" applyFont="1" applyFill="1" applyAlignment="1" applyProtection="1">
      <alignment horizontal="center" vertical="center"/>
      <protection locked="0"/>
    </xf>
    <xf numFmtId="0" fontId="69" fillId="2" borderId="0" xfId="8" applyFont="1" applyFill="1" applyAlignment="1">
      <alignment horizontal="left" vertical="center"/>
    </xf>
    <xf numFmtId="0" fontId="108" fillId="0" borderId="0" xfId="10" applyAlignment="1">
      <alignment vertical="center"/>
    </xf>
    <xf numFmtId="166" fontId="14" fillId="2" borderId="0" xfId="10" applyNumberFormat="1" applyFont="1" applyFill="1" applyAlignment="1">
      <alignment horizontal="center" vertical="center"/>
    </xf>
    <xf numFmtId="0" fontId="50" fillId="2" borderId="292" xfId="10" applyFont="1" applyFill="1" applyBorder="1" applyAlignment="1">
      <alignment horizontal="center" vertical="center"/>
    </xf>
    <xf numFmtId="0" fontId="108" fillId="2" borderId="181" xfId="10" applyFill="1" applyBorder="1" applyAlignment="1">
      <alignment vertical="center"/>
    </xf>
    <xf numFmtId="0" fontId="108" fillId="2" borderId="169" xfId="10" applyFill="1" applyBorder="1" applyAlignment="1">
      <alignment vertical="center"/>
    </xf>
    <xf numFmtId="0" fontId="108" fillId="2" borderId="182" xfId="10" applyFill="1" applyBorder="1" applyAlignment="1">
      <alignment vertical="center"/>
    </xf>
    <xf numFmtId="0" fontId="583" fillId="2" borderId="275" xfId="8" applyFont="1" applyFill="1" applyBorder="1" applyAlignment="1">
      <alignment vertical="center"/>
    </xf>
    <xf numFmtId="0" fontId="70" fillId="2" borderId="0" xfId="8" applyFont="1" applyFill="1" applyAlignment="1">
      <alignment vertical="center"/>
    </xf>
    <xf numFmtId="0" fontId="70" fillId="2" borderId="162" xfId="8" applyFont="1" applyFill="1" applyBorder="1" applyAlignment="1">
      <alignment vertical="center"/>
    </xf>
    <xf numFmtId="0" fontId="10" fillId="18" borderId="17" xfId="17" applyFont="1" applyFill="1" applyBorder="1" applyAlignment="1">
      <alignment horizontal="right" vertical="center"/>
    </xf>
    <xf numFmtId="188" fontId="55" fillId="2" borderId="0" xfId="29" applyNumberFormat="1" applyFont="1" applyFill="1" applyAlignment="1">
      <alignment horizontal="center" vertical="center"/>
    </xf>
    <xf numFmtId="188" fontId="52" fillId="2" borderId="162" xfId="29" applyNumberFormat="1" applyFont="1" applyFill="1" applyBorder="1" applyAlignment="1">
      <alignment vertical="center"/>
    </xf>
    <xf numFmtId="188" fontId="55" fillId="2" borderId="0" xfId="29" applyNumberFormat="1" applyFont="1" applyFill="1" applyAlignment="1">
      <alignment horizontal="left" vertical="center"/>
    </xf>
    <xf numFmtId="0" fontId="71" fillId="2" borderId="77" xfId="10" applyFont="1" applyFill="1" applyBorder="1" applyAlignment="1">
      <alignment horizontal="center" vertical="center" wrapText="1"/>
    </xf>
    <xf numFmtId="0" fontId="71" fillId="2" borderId="35" xfId="10" applyFont="1" applyFill="1" applyBorder="1" applyAlignment="1">
      <alignment horizontal="center" vertical="center" wrapText="1"/>
    </xf>
    <xf numFmtId="0" fontId="71" fillId="2" borderId="70" xfId="10" applyFont="1" applyFill="1" applyBorder="1" applyAlignment="1">
      <alignment horizontal="center" vertical="center" wrapText="1"/>
    </xf>
    <xf numFmtId="0" fontId="71" fillId="2" borderId="52" xfId="10" applyFont="1" applyFill="1" applyBorder="1" applyAlignment="1">
      <alignment horizontal="center" vertical="center" wrapText="1"/>
    </xf>
    <xf numFmtId="0" fontId="71" fillId="2" borderId="53" xfId="10" applyFont="1" applyFill="1" applyBorder="1" applyAlignment="1">
      <alignment horizontal="center" vertical="center" wrapText="1"/>
    </xf>
    <xf numFmtId="0" fontId="71" fillId="2" borderId="54" xfId="10" applyFont="1" applyFill="1" applyBorder="1" applyAlignment="1">
      <alignment horizontal="center" vertical="center" wrapText="1"/>
    </xf>
    <xf numFmtId="165" fontId="59" fillId="38" borderId="49" xfId="29" applyNumberFormat="1" applyFont="1" applyFill="1" applyBorder="1" applyAlignment="1">
      <alignment vertical="center"/>
    </xf>
    <xf numFmtId="165" fontId="59" fillId="6" borderId="89" xfId="29" applyNumberFormat="1" applyFont="1" applyFill="1" applyBorder="1" applyAlignment="1">
      <alignment horizontal="left" vertical="center"/>
    </xf>
    <xf numFmtId="165" fontId="59" fillId="6" borderId="90" xfId="29" applyNumberFormat="1" applyFont="1" applyFill="1" applyBorder="1" applyAlignment="1">
      <alignment horizontal="left" vertical="center"/>
    </xf>
    <xf numFmtId="165" fontId="59" fillId="38" borderId="17" xfId="29" applyNumberFormat="1" applyFont="1" applyFill="1" applyBorder="1" applyAlignment="1">
      <alignment horizontal="left" vertical="center"/>
    </xf>
    <xf numFmtId="165" fontId="59" fillId="6" borderId="0" xfId="29" applyNumberFormat="1" applyFont="1" applyFill="1" applyAlignment="1">
      <alignment horizontal="left" vertical="center"/>
    </xf>
    <xf numFmtId="165" fontId="59" fillId="6" borderId="162" xfId="29" applyNumberFormat="1" applyFont="1" applyFill="1" applyBorder="1" applyAlignment="1">
      <alignment horizontal="left" vertical="center"/>
    </xf>
    <xf numFmtId="0" fontId="58" fillId="2" borderId="204" xfId="17" applyFont="1" applyFill="1" applyBorder="1" applyAlignment="1">
      <alignment horizontal="center" vertical="center"/>
    </xf>
    <xf numFmtId="0" fontId="58" fillId="2" borderId="177" xfId="17" applyFont="1" applyFill="1" applyBorder="1" applyAlignment="1">
      <alignment horizontal="center" vertical="center"/>
    </xf>
    <xf numFmtId="0" fontId="58" fillId="2" borderId="178" xfId="17" applyFont="1" applyFill="1" applyBorder="1" applyAlignment="1">
      <alignment horizontal="center" vertical="center"/>
    </xf>
    <xf numFmtId="0" fontId="108" fillId="2" borderId="17" xfId="10" applyFill="1" applyBorder="1"/>
    <xf numFmtId="0" fontId="48" fillId="2" borderId="0" xfId="8" applyFont="1" applyFill="1" applyAlignment="1">
      <alignment horizontal="center" vertical="center"/>
    </xf>
    <xf numFmtId="0" fontId="108" fillId="2" borderId="162" xfId="10" applyFill="1" applyBorder="1"/>
    <xf numFmtId="165" fontId="21" fillId="5" borderId="0" xfId="29" applyNumberFormat="1" applyFont="1" applyFill="1" applyAlignment="1">
      <alignment horizontal="center" vertical="center"/>
    </xf>
    <xf numFmtId="0" fontId="50" fillId="2" borderId="17" xfId="10" applyFont="1" applyFill="1" applyBorder="1" applyAlignment="1">
      <alignment vertical="center" wrapText="1"/>
    </xf>
    <xf numFmtId="0" fontId="50" fillId="2" borderId="0" xfId="10" applyFont="1" applyFill="1" applyAlignment="1">
      <alignment vertical="center" wrapText="1"/>
    </xf>
    <xf numFmtId="0" fontId="50" fillId="0" borderId="0" xfId="10" applyFont="1" applyAlignment="1">
      <alignment horizontal="right"/>
    </xf>
    <xf numFmtId="0" fontId="66" fillId="2" borderId="0" xfId="10" applyFont="1" applyFill="1" applyAlignment="1">
      <alignment horizontal="right"/>
    </xf>
    <xf numFmtId="0" fontId="9" fillId="2" borderId="32" xfId="17" applyFont="1" applyFill="1" applyBorder="1" applyAlignment="1">
      <alignment horizontal="center" vertical="center"/>
    </xf>
    <xf numFmtId="0" fontId="9" fillId="2" borderId="32" xfId="10" applyFont="1" applyFill="1" applyBorder="1" applyAlignment="1" applyProtection="1">
      <alignment horizontal="center" vertical="center"/>
      <protection locked="0"/>
    </xf>
    <xf numFmtId="165" fontId="60" fillId="5" borderId="46" xfId="29" applyNumberFormat="1" applyFont="1" applyFill="1" applyBorder="1" applyAlignment="1">
      <alignment horizontal="center" vertical="center"/>
    </xf>
    <xf numFmtId="1" fontId="72" fillId="2" borderId="292" xfId="29" applyNumberFormat="1" applyFont="1" applyFill="1" applyBorder="1" applyAlignment="1">
      <alignment horizontal="center" vertical="center"/>
    </xf>
    <xf numFmtId="0" fontId="584" fillId="2" borderId="0" xfId="8" applyFont="1" applyFill="1" applyAlignment="1" applyProtection="1">
      <alignment horizontal="left" vertical="center"/>
      <protection hidden="1"/>
    </xf>
    <xf numFmtId="1" fontId="72" fillId="2" borderId="0" xfId="29" applyNumberFormat="1" applyFont="1" applyFill="1" applyAlignment="1">
      <alignment horizontal="center" vertical="center"/>
    </xf>
    <xf numFmtId="0" fontId="20" fillId="17" borderId="0" xfId="8" applyFont="1" applyFill="1" applyAlignment="1">
      <alignment horizontal="center" vertical="center"/>
    </xf>
    <xf numFmtId="0" fontId="20" fillId="17" borderId="162" xfId="8" applyFont="1" applyFill="1" applyBorder="1" applyAlignment="1">
      <alignment horizontal="center" vertical="center"/>
    </xf>
    <xf numFmtId="0" fontId="50" fillId="2" borderId="17" xfId="10" applyFont="1" applyFill="1" applyBorder="1" applyAlignment="1">
      <alignment vertical="center"/>
    </xf>
    <xf numFmtId="0" fontId="50" fillId="2" borderId="0" xfId="10" applyFont="1" applyFill="1" applyAlignment="1">
      <alignment vertical="center"/>
    </xf>
    <xf numFmtId="0" fontId="49" fillId="2" borderId="0" xfId="8" applyFont="1" applyFill="1" applyAlignment="1">
      <alignment horizontal="center" vertical="center"/>
    </xf>
    <xf numFmtId="0" fontId="50" fillId="2" borderId="0" xfId="10" applyFont="1" applyFill="1" applyAlignment="1">
      <alignment horizontal="right" vertical="center"/>
    </xf>
    <xf numFmtId="0" fontId="56" fillId="5" borderId="277" xfId="10" applyFont="1" applyFill="1" applyBorder="1" applyAlignment="1">
      <alignment horizontal="center" vertical="center"/>
    </xf>
    <xf numFmtId="0" fontId="56" fillId="5" borderId="278" xfId="10" applyFont="1" applyFill="1" applyBorder="1" applyAlignment="1">
      <alignment horizontal="center" vertical="center"/>
    </xf>
    <xf numFmtId="2" fontId="52" fillId="2" borderId="32" xfId="29" applyNumberFormat="1" applyFont="1" applyFill="1" applyBorder="1" applyAlignment="1">
      <alignment horizontal="center" vertical="center"/>
    </xf>
    <xf numFmtId="0" fontId="108" fillId="2" borderId="0" xfId="10" applyFill="1" applyAlignment="1">
      <alignment horizontal="left"/>
    </xf>
    <xf numFmtId="0" fontId="69" fillId="2" borderId="181" xfId="8" applyFont="1" applyFill="1" applyBorder="1" applyAlignment="1">
      <alignment horizontal="center" vertical="center"/>
    </xf>
    <xf numFmtId="0" fontId="108" fillId="2" borderId="169" xfId="10" applyFill="1" applyBorder="1"/>
    <xf numFmtId="0" fontId="108" fillId="2" borderId="182" xfId="10" applyFill="1" applyBorder="1"/>
    <xf numFmtId="0" fontId="73" fillId="2" borderId="275" xfId="8" applyFont="1" applyFill="1" applyBorder="1" applyAlignment="1">
      <alignment vertical="center"/>
    </xf>
    <xf numFmtId="0" fontId="229" fillId="22" borderId="184" xfId="10" applyFont="1" applyFill="1" applyBorder="1" applyAlignment="1">
      <alignment horizontal="center" vertical="center"/>
    </xf>
    <xf numFmtId="0" fontId="229" fillId="22" borderId="0" xfId="10" applyFont="1" applyFill="1" applyAlignment="1">
      <alignment horizontal="center" vertical="center"/>
    </xf>
    <xf numFmtId="0" fontId="176" fillId="18" borderId="0" xfId="10" applyFont="1" applyFill="1" applyAlignment="1">
      <alignment vertical="center"/>
    </xf>
    <xf numFmtId="0" fontId="196" fillId="18" borderId="0" xfId="10" applyFont="1" applyFill="1" applyAlignment="1">
      <alignment horizontal="left" vertical="center"/>
    </xf>
    <xf numFmtId="0" fontId="196" fillId="18" borderId="0" xfId="10" applyFont="1" applyFill="1" applyAlignment="1">
      <alignment horizontal="right" vertical="center"/>
    </xf>
    <xf numFmtId="0" fontId="197" fillId="18" borderId="0" xfId="10" applyFont="1" applyFill="1" applyAlignment="1">
      <alignment vertical="center"/>
    </xf>
    <xf numFmtId="0" fontId="198" fillId="18" borderId="0" xfId="10" applyFont="1" applyFill="1" applyAlignment="1">
      <alignment vertical="center"/>
    </xf>
    <xf numFmtId="0" fontId="3" fillId="2" borderId="0" xfId="8" applyFill="1" applyProtection="1">
      <protection hidden="1"/>
    </xf>
    <xf numFmtId="0" fontId="13" fillId="18" borderId="0" xfId="8" applyFont="1" applyFill="1" applyAlignment="1" applyProtection="1">
      <alignment horizontal="left" vertical="center"/>
      <protection hidden="1"/>
    </xf>
    <xf numFmtId="0" fontId="226" fillId="31" borderId="0" xfId="8" applyFont="1" applyFill="1" applyAlignment="1">
      <alignment horizontal="center" vertical="center"/>
    </xf>
    <xf numFmtId="0" fontId="196" fillId="31" borderId="0" xfId="0" applyFont="1" applyFill="1" applyAlignment="1">
      <alignment horizontal="center" vertical="center"/>
    </xf>
    <xf numFmtId="0" fontId="0" fillId="18" borderId="0" xfId="0" applyFill="1" applyAlignment="1">
      <alignment wrapText="1"/>
    </xf>
    <xf numFmtId="0" fontId="123" fillId="0" borderId="152" xfId="8" applyFont="1" applyBorder="1" applyAlignment="1">
      <alignment horizontal="center" vertical="center" wrapText="1"/>
    </xf>
    <xf numFmtId="0" fontId="585" fillId="0" borderId="0" xfId="8" applyFont="1" applyAlignment="1">
      <alignment vertical="center"/>
    </xf>
    <xf numFmtId="0" fontId="395" fillId="18" borderId="0" xfId="17" applyFont="1" applyFill="1" applyAlignment="1">
      <alignment horizontal="centerContinuous" vertical="center"/>
    </xf>
    <xf numFmtId="0" fontId="200" fillId="18" borderId="0" xfId="8" applyFont="1" applyFill="1" applyAlignment="1">
      <alignment horizontal="centerContinuous" vertical="center"/>
    </xf>
    <xf numFmtId="0" fontId="238" fillId="115" borderId="293" xfId="8" applyFont="1" applyFill="1" applyBorder="1" applyAlignment="1">
      <alignment horizontal="center" vertical="center" wrapText="1"/>
    </xf>
    <xf numFmtId="0" fontId="238" fillId="115" borderId="294" xfId="8" applyFont="1" applyFill="1" applyBorder="1" applyAlignment="1">
      <alignment horizontal="center" vertical="center" wrapText="1"/>
    </xf>
    <xf numFmtId="0" fontId="238" fillId="115" borderId="174" xfId="8" applyFont="1" applyFill="1" applyBorder="1" applyAlignment="1">
      <alignment horizontal="center" vertical="center" wrapText="1"/>
    </xf>
    <xf numFmtId="0" fontId="0" fillId="0" borderId="0" xfId="0" applyAlignment="1">
      <alignment wrapText="1"/>
    </xf>
    <xf numFmtId="0" fontId="240" fillId="18" borderId="162" xfId="17" applyFont="1" applyFill="1" applyBorder="1" applyAlignment="1">
      <alignment horizontal="center" vertical="center"/>
    </xf>
    <xf numFmtId="0" fontId="240" fillId="18" borderId="0" xfId="17" applyFont="1" applyFill="1" applyAlignment="1">
      <alignment horizontal="center" vertical="center"/>
    </xf>
    <xf numFmtId="0" fontId="242" fillId="18" borderId="0" xfId="17" applyFont="1" applyFill="1" applyAlignment="1">
      <alignment horizontal="center" vertical="center"/>
    </xf>
    <xf numFmtId="0" fontId="131" fillId="18" borderId="0" xfId="8" applyFont="1" applyFill="1" applyAlignment="1">
      <alignment vertical="center"/>
    </xf>
    <xf numFmtId="0" fontId="134" fillId="29" borderId="17" xfId="8" applyFont="1" applyFill="1" applyBorder="1" applyAlignment="1" applyProtection="1">
      <alignment horizontal="center" vertical="center"/>
      <protection hidden="1"/>
    </xf>
    <xf numFmtId="0" fontId="375" fillId="18" borderId="0" xfId="9" applyFont="1" applyFill="1" applyAlignment="1" applyProtection="1">
      <alignment horizontal="left" vertical="center"/>
      <protection locked="0"/>
    </xf>
    <xf numFmtId="0" fontId="146" fillId="18" borderId="0" xfId="8" applyFont="1" applyFill="1" applyAlignment="1">
      <alignment vertical="center"/>
    </xf>
    <xf numFmtId="0" fontId="586" fillId="18" borderId="0" xfId="8" applyFont="1" applyFill="1" applyAlignment="1" applyProtection="1">
      <alignment horizontal="center" vertical="center"/>
      <protection hidden="1"/>
    </xf>
    <xf numFmtId="0" fontId="455" fillId="29" borderId="17" xfId="8" applyFont="1" applyFill="1" applyBorder="1" applyAlignment="1" applyProtection="1">
      <alignment horizontal="center" vertical="center"/>
      <protection hidden="1"/>
    </xf>
    <xf numFmtId="0" fontId="455" fillId="18" borderId="0" xfId="9" applyFont="1" applyFill="1" applyAlignment="1" applyProtection="1">
      <alignment horizontal="left" vertical="center"/>
      <protection locked="0"/>
    </xf>
    <xf numFmtId="0" fontId="587" fillId="18" borderId="0" xfId="0" applyFont="1" applyFill="1" applyAlignment="1">
      <alignment horizontal="justify" vertical="center"/>
    </xf>
    <xf numFmtId="0" fontId="586" fillId="18" borderId="0" xfId="8" applyFont="1" applyFill="1" applyAlignment="1" applyProtection="1">
      <alignment horizontal="center" vertical="center"/>
      <protection hidden="1"/>
    </xf>
    <xf numFmtId="0" fontId="588" fillId="18" borderId="0" xfId="8" applyFont="1" applyFill="1" applyAlignment="1" applyProtection="1">
      <alignment horizontal="center" vertical="center"/>
      <protection hidden="1"/>
    </xf>
    <xf numFmtId="0" fontId="588" fillId="18" borderId="0" xfId="8" applyFont="1" applyFill="1" applyAlignment="1" applyProtection="1">
      <alignment horizontal="center" vertical="center" wrapText="1"/>
      <protection hidden="1"/>
    </xf>
    <xf numFmtId="0" fontId="589" fillId="18" borderId="0" xfId="0" applyFont="1" applyFill="1" applyAlignment="1">
      <alignment horizontal="justify" vertical="center"/>
    </xf>
    <xf numFmtId="0" fontId="123" fillId="18" borderId="0" xfId="8" applyFont="1" applyFill="1" applyAlignment="1" applyProtection="1">
      <alignment horizontal="left" vertical="center"/>
      <protection hidden="1"/>
    </xf>
    <xf numFmtId="0" fontId="588" fillId="18" borderId="0" xfId="8" applyFont="1" applyFill="1" applyAlignment="1" applyProtection="1">
      <alignment horizontal="center" vertical="center"/>
      <protection hidden="1"/>
    </xf>
    <xf numFmtId="0" fontId="588" fillId="18" borderId="0" xfId="8" applyFont="1" applyFill="1" applyAlignment="1" applyProtection="1">
      <alignment horizontal="left" vertical="center"/>
      <protection hidden="1"/>
    </xf>
    <xf numFmtId="0" fontId="591" fillId="18" borderId="17" xfId="8" applyFont="1" applyFill="1" applyBorder="1" applyAlignment="1">
      <alignment horizontal="center" vertical="center"/>
    </xf>
    <xf numFmtId="0" fontId="123" fillId="18" borderId="0" xfId="8" applyFont="1" applyFill="1" applyAlignment="1" applyProtection="1">
      <alignment horizontal="left" vertical="center" wrapText="1"/>
      <protection hidden="1"/>
    </xf>
    <xf numFmtId="0" fontId="123" fillId="18" borderId="0" xfId="8" applyFont="1" applyFill="1" applyAlignment="1" applyProtection="1">
      <alignment horizontal="left" vertical="center" wrapText="1"/>
      <protection hidden="1"/>
    </xf>
    <xf numFmtId="0" fontId="114" fillId="18" borderId="0" xfId="8" applyFont="1" applyFill="1" applyAlignment="1" applyProtection="1">
      <alignment horizontal="left" vertical="center"/>
      <protection hidden="1"/>
    </xf>
    <xf numFmtId="0" fontId="146" fillId="18" borderId="0" xfId="8" applyFont="1" applyFill="1"/>
    <xf numFmtId="0" fontId="132" fillId="18" borderId="0" xfId="8" applyFont="1" applyFill="1"/>
    <xf numFmtId="0" fontId="590" fillId="18" borderId="0" xfId="0" applyFont="1" applyFill="1" applyAlignment="1">
      <alignment horizontal="justify" vertical="center"/>
    </xf>
    <xf numFmtId="0" fontId="243" fillId="18" borderId="0" xfId="8" applyFont="1" applyFill="1" applyAlignment="1">
      <alignment horizontal="center" vertical="center"/>
    </xf>
    <xf numFmtId="0" fontId="155" fillId="0" borderId="0" xfId="0" applyFont="1" applyAlignment="1">
      <alignment vertical="center" wrapText="1"/>
    </xf>
    <xf numFmtId="0" fontId="245" fillId="18" borderId="0" xfId="17" applyFont="1" applyFill="1" applyAlignment="1">
      <alignment vertical="center"/>
    </xf>
    <xf numFmtId="0" fontId="156" fillId="0" borderId="154" xfId="8" applyFont="1" applyBorder="1" applyAlignment="1">
      <alignment horizontal="left" vertical="center"/>
    </xf>
    <xf numFmtId="0" fontId="227" fillId="0" borderId="0" xfId="1" applyFont="1" applyBorder="1" applyAlignment="1">
      <alignment horizontal="center" vertical="center" wrapText="1"/>
    </xf>
    <xf numFmtId="0" fontId="114" fillId="18" borderId="0" xfId="8" applyFont="1" applyFill="1" applyAlignment="1" applyProtection="1">
      <alignment horizontal="center" vertical="center" wrapText="1"/>
      <protection hidden="1"/>
    </xf>
    <xf numFmtId="0" fontId="114" fillId="18" borderId="0" xfId="8" applyFont="1" applyFill="1" applyAlignment="1" applyProtection="1">
      <alignment vertical="center" wrapText="1"/>
      <protection hidden="1"/>
    </xf>
    <xf numFmtId="0" fontId="113" fillId="43" borderId="0" xfId="0" applyFont="1" applyFill="1" applyAlignment="1">
      <alignment vertical="center"/>
    </xf>
    <xf numFmtId="0" fontId="227" fillId="18" borderId="0" xfId="1" applyFont="1" applyFill="1" applyBorder="1" applyAlignment="1">
      <alignment vertical="center"/>
    </xf>
    <xf numFmtId="0" fontId="131" fillId="18" borderId="0" xfId="8" applyFont="1" applyFill="1"/>
    <xf numFmtId="0" fontId="123" fillId="18" borderId="0" xfId="8" applyFont="1" applyFill="1" applyAlignment="1" applyProtection="1">
      <alignment vertical="center" wrapText="1"/>
      <protection hidden="1"/>
    </xf>
    <xf numFmtId="0" fontId="243" fillId="18" borderId="0" xfId="8" applyFont="1" applyFill="1" applyAlignment="1" applyProtection="1">
      <alignment horizontal="center" vertical="center" wrapText="1"/>
      <protection hidden="1"/>
    </xf>
    <xf numFmtId="0" fontId="213" fillId="18" borderId="0" xfId="8" applyFont="1" applyFill="1" applyAlignment="1" applyProtection="1">
      <alignment horizontal="left" vertical="center"/>
      <protection hidden="1"/>
    </xf>
    <xf numFmtId="0" fontId="206" fillId="18" borderId="0" xfId="17" applyFont="1" applyFill="1" applyAlignment="1">
      <alignment vertical="center"/>
    </xf>
    <xf numFmtId="0" fontId="123" fillId="18" borderId="0" xfId="8" applyFont="1" applyFill="1" applyAlignment="1">
      <alignment vertical="center"/>
    </xf>
    <xf numFmtId="0" fontId="200" fillId="18" borderId="0" xfId="8" applyFont="1" applyFill="1" applyAlignment="1">
      <alignment vertical="center"/>
    </xf>
    <xf numFmtId="0" fontId="123" fillId="18" borderId="0" xfId="8" applyFont="1" applyFill="1" applyAlignment="1" applyProtection="1">
      <alignment horizontal="center" vertical="center" wrapText="1"/>
      <protection hidden="1"/>
    </xf>
    <xf numFmtId="0" fontId="243" fillId="18" borderId="0" xfId="8" applyFont="1" applyFill="1" applyAlignment="1" applyProtection="1">
      <alignment horizontal="center" vertical="center"/>
      <protection hidden="1"/>
    </xf>
    <xf numFmtId="0" fontId="243" fillId="18" borderId="0" xfId="8" applyFont="1" applyFill="1" applyAlignment="1" applyProtection="1">
      <alignment horizontal="left" vertical="center"/>
      <protection hidden="1"/>
    </xf>
    <xf numFmtId="0" fontId="227" fillId="18" borderId="0" xfId="1" applyFont="1" applyFill="1" applyBorder="1" applyAlignment="1" applyProtection="1">
      <alignment horizontal="right" vertical="center"/>
      <protection hidden="1"/>
    </xf>
    <xf numFmtId="0" fontId="123" fillId="18" borderId="0" xfId="8" applyFont="1" applyFill="1" applyAlignment="1" applyProtection="1">
      <alignment horizontal="center" vertical="center"/>
      <protection hidden="1"/>
    </xf>
    <xf numFmtId="0" fontId="551" fillId="18" borderId="0" xfId="1" applyFont="1" applyFill="1" applyAlignment="1">
      <alignment horizontal="left" vertical="center"/>
    </xf>
    <xf numFmtId="0" fontId="551" fillId="0" borderId="0" xfId="1" applyFont="1" applyAlignment="1">
      <alignment horizontal="left" vertical="center"/>
    </xf>
    <xf numFmtId="0" fontId="592" fillId="37" borderId="0" xfId="9" applyFont="1" applyFill="1" applyAlignment="1">
      <alignment horizontal="left" vertical="center"/>
    </xf>
    <xf numFmtId="0" fontId="593" fillId="0" borderId="0" xfId="8" applyFont="1" applyAlignment="1">
      <alignment vertical="center"/>
    </xf>
    <xf numFmtId="0" fontId="376" fillId="3" borderId="277" xfId="46" applyFont="1" applyFill="1" applyBorder="1" applyAlignment="1">
      <alignment horizontal="centerContinuous" vertical="center" wrapText="1"/>
    </xf>
    <xf numFmtId="0" fontId="376" fillId="3" borderId="275" xfId="46" applyFont="1" applyFill="1" applyBorder="1" applyAlignment="1">
      <alignment horizontal="centerContinuous" vertical="center" wrapText="1"/>
    </xf>
    <xf numFmtId="0" fontId="594" fillId="3" borderId="275" xfId="46" applyFont="1" applyFill="1" applyBorder="1" applyAlignment="1">
      <alignment horizontal="centerContinuous" vertical="center" wrapText="1"/>
    </xf>
    <xf numFmtId="0" fontId="595" fillId="3" borderId="275" xfId="47" applyFont="1" applyFill="1" applyBorder="1" applyAlignment="1">
      <alignment horizontal="centerContinuous" vertical="center" wrapText="1"/>
    </xf>
    <xf numFmtId="0" fontId="595" fillId="3" borderId="278" xfId="47" applyFont="1" applyFill="1" applyBorder="1" applyAlignment="1">
      <alignment horizontal="centerContinuous" vertical="center" wrapText="1"/>
    </xf>
    <xf numFmtId="0" fontId="3" fillId="0" borderId="0" xfId="8" applyAlignment="1">
      <alignment horizontal="centerContinuous" vertical="center"/>
    </xf>
    <xf numFmtId="0" fontId="9" fillId="13" borderId="290" xfId="8" applyFont="1" applyFill="1" applyBorder="1" applyAlignment="1">
      <alignment horizontal="center" vertical="center" wrapText="1"/>
    </xf>
    <xf numFmtId="0" fontId="5" fillId="13" borderId="164" xfId="8" applyFont="1" applyFill="1" applyBorder="1" applyAlignment="1">
      <alignment horizontal="center" vertical="center" wrapText="1"/>
    </xf>
    <xf numFmtId="0" fontId="510" fillId="54" borderId="164" xfId="8" applyFont="1" applyFill="1" applyBorder="1" applyAlignment="1">
      <alignment horizontal="center" vertical="center" wrapText="1"/>
    </xf>
    <xf numFmtId="0" fontId="596" fillId="106" borderId="295" xfId="46" applyFont="1" applyFill="1" applyBorder="1" applyAlignment="1">
      <alignment horizontal="centerContinuous" vertical="center"/>
    </xf>
    <xf numFmtId="0" fontId="596" fillId="106" borderId="296" xfId="46" applyFont="1" applyFill="1" applyBorder="1" applyAlignment="1">
      <alignment horizontal="centerContinuous" vertical="center"/>
    </xf>
    <xf numFmtId="0" fontId="596" fillId="106" borderId="297" xfId="46" applyFont="1" applyFill="1" applyBorder="1" applyAlignment="1">
      <alignment horizontal="centerContinuous" vertical="center"/>
    </xf>
    <xf numFmtId="0" fontId="596" fillId="136" borderId="295" xfId="46" applyFont="1" applyFill="1" applyBorder="1" applyAlignment="1">
      <alignment horizontal="centerContinuous" vertical="center"/>
    </xf>
    <xf numFmtId="0" fontId="596" fillId="136" borderId="296" xfId="46" applyFont="1" applyFill="1" applyBorder="1" applyAlignment="1">
      <alignment horizontal="centerContinuous" vertical="center"/>
    </xf>
    <xf numFmtId="0" fontId="596" fillId="136" borderId="297" xfId="46" applyFont="1" applyFill="1" applyBorder="1" applyAlignment="1">
      <alignment horizontal="centerContinuous" vertical="center"/>
    </xf>
    <xf numFmtId="0" fontId="597" fillId="56" borderId="166" xfId="8" applyFont="1" applyFill="1" applyBorder="1" applyAlignment="1">
      <alignment horizontal="center" vertical="center"/>
    </xf>
    <xf numFmtId="0" fontId="598" fillId="56" borderId="0" xfId="8" quotePrefix="1" applyFont="1" applyFill="1" applyAlignment="1">
      <alignment horizontal="center" vertical="center"/>
    </xf>
    <xf numFmtId="0" fontId="599" fillId="54" borderId="0" xfId="8" applyFont="1" applyFill="1" applyAlignment="1">
      <alignment horizontal="center" vertical="center"/>
    </xf>
    <xf numFmtId="0" fontId="600" fillId="0" borderId="0" xfId="8" applyFont="1" applyAlignment="1">
      <alignment horizontal="centerContinuous" vertical="center"/>
    </xf>
    <xf numFmtId="0" fontId="8" fillId="0" borderId="0" xfId="8" applyFont="1" applyAlignment="1">
      <alignment horizontal="centerContinuous" vertical="center"/>
    </xf>
    <xf numFmtId="0" fontId="8" fillId="0" borderId="167" xfId="8" applyFont="1" applyBorder="1" applyAlignment="1">
      <alignment horizontal="centerContinuous" vertical="center"/>
    </xf>
    <xf numFmtId="0" fontId="601" fillId="54" borderId="0" xfId="8" applyFont="1" applyFill="1" applyAlignment="1">
      <alignment horizontal="center" vertical="center"/>
    </xf>
    <xf numFmtId="0" fontId="602" fillId="0" borderId="0" xfId="8" applyFont="1" applyAlignment="1">
      <alignment horizontal="centerContinuous" vertical="center" wrapText="1"/>
    </xf>
    <xf numFmtId="0" fontId="602" fillId="0" borderId="167" xfId="8" applyFont="1" applyBorder="1" applyAlignment="1">
      <alignment horizontal="centerContinuous" vertical="center" wrapText="1"/>
    </xf>
    <xf numFmtId="0" fontId="3" fillId="0" borderId="166" xfId="8" applyBorder="1" applyAlignment="1">
      <alignment vertical="center"/>
    </xf>
    <xf numFmtId="0" fontId="3" fillId="0" borderId="167" xfId="8" applyBorder="1" applyAlignment="1">
      <alignment vertical="center"/>
    </xf>
    <xf numFmtId="0" fontId="65" fillId="0" borderId="0" xfId="21" applyFont="1"/>
    <xf numFmtId="0" fontId="43" fillId="0" borderId="0" xfId="21" applyFont="1"/>
    <xf numFmtId="0" fontId="4" fillId="0" borderId="166" xfId="8" applyFont="1" applyBorder="1" applyAlignment="1">
      <alignment horizontal="center" vertical="center"/>
    </xf>
    <xf numFmtId="0" fontId="603" fillId="106" borderId="0" xfId="8" applyFont="1" applyFill="1" applyAlignment="1">
      <alignment horizontal="center" vertical="center" wrapText="1"/>
    </xf>
    <xf numFmtId="0" fontId="603" fillId="106" borderId="231" xfId="8" applyFont="1" applyFill="1" applyBorder="1" applyAlignment="1">
      <alignment horizontal="center" vertical="center" wrapText="1"/>
    </xf>
    <xf numFmtId="0" fontId="4" fillId="0" borderId="298" xfId="8" applyFont="1" applyBorder="1" applyAlignment="1">
      <alignment horizontal="center" vertical="center"/>
    </xf>
    <xf numFmtId="0" fontId="603" fillId="106" borderId="167" xfId="8" applyFont="1" applyFill="1" applyBorder="1" applyAlignment="1">
      <alignment horizontal="center" vertical="center" wrapText="1"/>
    </xf>
    <xf numFmtId="0" fontId="603" fillId="136" borderId="0" xfId="8" applyFont="1" applyFill="1" applyAlignment="1">
      <alignment horizontal="center" vertical="center" wrapText="1"/>
    </xf>
    <xf numFmtId="0" fontId="603" fillId="136" borderId="231" xfId="8" applyFont="1" applyFill="1" applyBorder="1" applyAlignment="1">
      <alignment horizontal="center" vertical="center" wrapText="1"/>
    </xf>
    <xf numFmtId="0" fontId="603" fillId="136" borderId="167" xfId="8" applyFont="1" applyFill="1" applyBorder="1" applyAlignment="1">
      <alignment horizontal="center" vertical="center" wrapText="1"/>
    </xf>
    <xf numFmtId="0" fontId="8" fillId="0" borderId="166" xfId="8" applyFont="1" applyBorder="1" applyAlignment="1">
      <alignment horizontal="center" vertical="center"/>
    </xf>
    <xf numFmtId="0" fontId="11" fillId="0" borderId="0" xfId="8" quotePrefix="1" applyFont="1" applyAlignment="1">
      <alignment horizontal="center" vertical="center"/>
    </xf>
    <xf numFmtId="0" fontId="604" fillId="0" borderId="0" xfId="8" applyFont="1" applyAlignment="1">
      <alignment horizontal="center" vertical="center"/>
    </xf>
    <xf numFmtId="0" fontId="8" fillId="0" borderId="298" xfId="8" applyFont="1" applyBorder="1" applyAlignment="1">
      <alignment horizontal="center" vertical="center"/>
    </xf>
    <xf numFmtId="0" fontId="604" fillId="0" borderId="231" xfId="8" applyFont="1" applyBorder="1" applyAlignment="1">
      <alignment horizontal="center" vertical="center"/>
    </xf>
    <xf numFmtId="0" fontId="8" fillId="0" borderId="0" xfId="8" applyFont="1" applyAlignment="1">
      <alignment horizontal="center" vertical="center"/>
    </xf>
    <xf numFmtId="0" fontId="604" fillId="0" borderId="167" xfId="8" applyFont="1" applyBorder="1" applyAlignment="1">
      <alignment horizontal="center" vertical="center"/>
    </xf>
    <xf numFmtId="0" fontId="605" fillId="0" borderId="0" xfId="8" applyFont="1" applyAlignment="1">
      <alignment horizontal="center" vertical="center"/>
    </xf>
    <xf numFmtId="0" fontId="605" fillId="0" borderId="231" xfId="8" applyFont="1" applyBorder="1" applyAlignment="1">
      <alignment horizontal="center" vertical="center"/>
    </xf>
    <xf numFmtId="0" fontId="605" fillId="0" borderId="167" xfId="8" applyFont="1" applyBorder="1" applyAlignment="1">
      <alignment horizontal="center" vertical="center"/>
    </xf>
    <xf numFmtId="0" fontId="606" fillId="0" borderId="0" xfId="21" applyFont="1" applyAlignment="1">
      <alignment horizontal="right" vertical="center"/>
    </xf>
    <xf numFmtId="0" fontId="607" fillId="0" borderId="299" xfId="21" applyFont="1" applyBorder="1" applyAlignment="1">
      <alignment horizontal="center" vertical="center" wrapText="1"/>
    </xf>
    <xf numFmtId="0" fontId="607" fillId="0" borderId="0" xfId="21" applyFont="1" applyAlignment="1">
      <alignment horizontal="center" vertical="center" wrapText="1"/>
    </xf>
    <xf numFmtId="0" fontId="606" fillId="0" borderId="167" xfId="21" applyFont="1" applyBorder="1" applyAlignment="1">
      <alignment horizontal="right" vertical="center"/>
    </xf>
    <xf numFmtId="0" fontId="608" fillId="0" borderId="290" xfId="21" applyFont="1" applyBorder="1" applyAlignment="1">
      <alignment horizontal="center" vertical="center"/>
    </xf>
    <xf numFmtId="0" fontId="608" fillId="0" borderId="291" xfId="21" applyFont="1" applyBorder="1" applyAlignment="1">
      <alignment horizontal="center" vertical="center"/>
    </xf>
    <xf numFmtId="0" fontId="609" fillId="0" borderId="0" xfId="21" applyFont="1" applyAlignment="1">
      <alignment horizontal="center" vertical="center"/>
    </xf>
    <xf numFmtId="0" fontId="608" fillId="0" borderId="290" xfId="21" quotePrefix="1" applyFont="1" applyBorder="1" applyAlignment="1">
      <alignment horizontal="center" vertical="center"/>
    </xf>
    <xf numFmtId="0" fontId="610" fillId="0" borderId="0" xfId="21" applyFont="1" applyAlignment="1">
      <alignment horizontal="right"/>
    </xf>
    <xf numFmtId="0" fontId="8" fillId="0" borderId="0" xfId="21" applyFont="1"/>
    <xf numFmtId="0" fontId="608" fillId="0" borderId="168" xfId="21" applyFont="1" applyBorder="1" applyAlignment="1">
      <alignment horizontal="center" vertical="center"/>
    </xf>
    <xf numFmtId="0" fontId="608" fillId="0" borderId="170" xfId="21" applyFont="1" applyBorder="1" applyAlignment="1">
      <alignment horizontal="center" vertical="center"/>
    </xf>
    <xf numFmtId="0" fontId="608" fillId="0" borderId="168" xfId="21" quotePrefix="1" applyFont="1" applyBorder="1" applyAlignment="1">
      <alignment horizontal="center" vertical="center"/>
    </xf>
    <xf numFmtId="0" fontId="24" fillId="0" borderId="299" xfId="21" applyFont="1" applyBorder="1" applyAlignment="1">
      <alignment horizontal="center" vertical="center"/>
    </xf>
    <xf numFmtId="0" fontId="24" fillId="0" borderId="0" xfId="21" applyFont="1" applyAlignment="1">
      <alignment horizontal="center" vertical="center"/>
    </xf>
    <xf numFmtId="0" fontId="611" fillId="0" borderId="0" xfId="21" applyFont="1" applyAlignment="1">
      <alignment horizontal="right" vertical="center"/>
    </xf>
    <xf numFmtId="0" fontId="24" fillId="0" borderId="0" xfId="21" applyFont="1"/>
    <xf numFmtId="0" fontId="606" fillId="0" borderId="0" xfId="21" applyFont="1" applyAlignment="1">
      <alignment horizontal="right" vertical="center"/>
    </xf>
    <xf numFmtId="0" fontId="612" fillId="0" borderId="290" xfId="21" applyFont="1" applyBorder="1" applyAlignment="1">
      <alignment horizontal="center" vertical="center"/>
    </xf>
    <xf numFmtId="0" fontId="612" fillId="0" borderId="291" xfId="21" applyFont="1" applyBorder="1" applyAlignment="1">
      <alignment horizontal="center" vertical="center"/>
    </xf>
    <xf numFmtId="0" fontId="612" fillId="0" borderId="0" xfId="21" applyFont="1" applyAlignment="1">
      <alignment horizontal="center" vertical="center"/>
    </xf>
    <xf numFmtId="0" fontId="612" fillId="0" borderId="299" xfId="21" applyFont="1" applyBorder="1" applyAlignment="1">
      <alignment horizontal="center" vertical="center"/>
    </xf>
    <xf numFmtId="0" fontId="612" fillId="0" borderId="168" xfId="21" applyFont="1" applyBorder="1" applyAlignment="1">
      <alignment horizontal="center" vertical="center"/>
    </xf>
    <xf numFmtId="0" fontId="612" fillId="0" borderId="170" xfId="21" applyFont="1" applyBorder="1" applyAlignment="1">
      <alignment horizontal="center" vertical="center"/>
    </xf>
    <xf numFmtId="0" fontId="613" fillId="0" borderId="299" xfId="21" applyFont="1" applyBorder="1" applyAlignment="1">
      <alignment horizontal="center" vertical="center"/>
    </xf>
    <xf numFmtId="0" fontId="613" fillId="0" borderId="0" xfId="21" applyFont="1" applyAlignment="1">
      <alignment horizontal="center" vertical="center"/>
    </xf>
    <xf numFmtId="0" fontId="613" fillId="0" borderId="290" xfId="21" applyFont="1" applyBorder="1" applyAlignment="1">
      <alignment horizontal="center" vertical="center"/>
    </xf>
    <xf numFmtId="0" fontId="613" fillId="0" borderId="291" xfId="21" applyFont="1" applyBorder="1" applyAlignment="1">
      <alignment horizontal="center" vertical="center"/>
    </xf>
    <xf numFmtId="0" fontId="613" fillId="0" borderId="168" xfId="21" applyFont="1" applyBorder="1" applyAlignment="1">
      <alignment horizontal="center" vertical="center"/>
    </xf>
    <xf numFmtId="0" fontId="613" fillId="0" borderId="170" xfId="21" applyFont="1" applyBorder="1" applyAlignment="1">
      <alignment horizontal="center" vertical="center"/>
    </xf>
    <xf numFmtId="0" fontId="614" fillId="0" borderId="299" xfId="21" applyFont="1" applyBorder="1" applyAlignment="1">
      <alignment horizontal="center" vertical="center"/>
    </xf>
    <xf numFmtId="0" fontId="614" fillId="0" borderId="0" xfId="21" applyFont="1" applyAlignment="1">
      <alignment horizontal="center" vertical="center"/>
    </xf>
    <xf numFmtId="0" fontId="614" fillId="0" borderId="290" xfId="21" applyFont="1" applyBorder="1" applyAlignment="1">
      <alignment horizontal="center" vertical="center"/>
    </xf>
    <xf numFmtId="0" fontId="614" fillId="0" borderId="291" xfId="21" applyFont="1" applyBorder="1" applyAlignment="1">
      <alignment horizontal="center" vertical="center"/>
    </xf>
    <xf numFmtId="0" fontId="615" fillId="0" borderId="299" xfId="21" applyFont="1" applyBorder="1" applyAlignment="1">
      <alignment horizontal="center" vertical="center"/>
    </xf>
    <xf numFmtId="0" fontId="615" fillId="0" borderId="0" xfId="21" applyFont="1" applyAlignment="1">
      <alignment horizontal="center" vertical="center"/>
    </xf>
    <xf numFmtId="0" fontId="614" fillId="0" borderId="168" xfId="21" applyFont="1" applyBorder="1" applyAlignment="1">
      <alignment horizontal="center" vertical="center"/>
    </xf>
    <xf numFmtId="0" fontId="614" fillId="0" borderId="170" xfId="21" applyFont="1" applyBorder="1" applyAlignment="1">
      <alignment horizontal="center" vertical="center"/>
    </xf>
    <xf numFmtId="0" fontId="616" fillId="0" borderId="0" xfId="8" applyFont="1" applyAlignment="1">
      <alignment horizontal="center" vertical="center"/>
    </xf>
    <xf numFmtId="0" fontId="615" fillId="0" borderId="290" xfId="21" applyFont="1" applyBorder="1" applyAlignment="1">
      <alignment horizontal="center" vertical="center"/>
    </xf>
    <xf numFmtId="0" fontId="615" fillId="0" borderId="291" xfId="21" applyFont="1" applyBorder="1" applyAlignment="1">
      <alignment horizontal="center" vertical="center"/>
    </xf>
    <xf numFmtId="0" fontId="617" fillId="0" borderId="299" xfId="21" applyFont="1" applyBorder="1" applyAlignment="1">
      <alignment horizontal="center" vertical="center" wrapText="1"/>
    </xf>
    <xf numFmtId="0" fontId="617" fillId="0" borderId="0" xfId="21" applyFont="1" applyAlignment="1">
      <alignment horizontal="center" vertical="center" wrapText="1"/>
    </xf>
    <xf numFmtId="0" fontId="615" fillId="0" borderId="168" xfId="21" applyFont="1" applyBorder="1" applyAlignment="1">
      <alignment horizontal="center" vertical="center"/>
    </xf>
    <xf numFmtId="0" fontId="615" fillId="0" borderId="170" xfId="21" applyFont="1" applyBorder="1" applyAlignment="1">
      <alignment horizontal="center" vertical="center"/>
    </xf>
    <xf numFmtId="0" fontId="18" fillId="0" borderId="0" xfId="21" applyFont="1"/>
    <xf numFmtId="0" fontId="618" fillId="0" borderId="299" xfId="21" applyFont="1" applyBorder="1" applyAlignment="1">
      <alignment horizontal="center" vertical="center"/>
    </xf>
    <xf numFmtId="0" fontId="618" fillId="0" borderId="0" xfId="21" applyFont="1" applyAlignment="1">
      <alignment horizontal="center" vertical="center"/>
    </xf>
    <xf numFmtId="0" fontId="618" fillId="0" borderId="0" xfId="21" applyFont="1"/>
    <xf numFmtId="0" fontId="619" fillId="0" borderId="299" xfId="21" applyFont="1" applyBorder="1" applyAlignment="1">
      <alignment horizontal="center" vertical="center"/>
    </xf>
    <xf numFmtId="0" fontId="619" fillId="0" borderId="0" xfId="21" applyFont="1" applyAlignment="1">
      <alignment horizontal="center" vertical="center"/>
    </xf>
    <xf numFmtId="0" fontId="619" fillId="0" borderId="237" xfId="21" applyFont="1" applyBorder="1" applyAlignment="1">
      <alignment horizontal="center" vertical="center"/>
    </xf>
    <xf numFmtId="0" fontId="618" fillId="0" borderId="272" xfId="21" applyFont="1" applyBorder="1"/>
    <xf numFmtId="0" fontId="620" fillId="0" borderId="299" xfId="21" applyFont="1" applyBorder="1" applyAlignment="1">
      <alignment horizontal="center" vertical="center"/>
    </xf>
    <xf numFmtId="0" fontId="620" fillId="0" borderId="0" xfId="21" applyFont="1" applyAlignment="1">
      <alignment horizontal="center" vertical="center"/>
    </xf>
    <xf numFmtId="0" fontId="621" fillId="0" borderId="299" xfId="21" applyFont="1" applyBorder="1" applyAlignment="1">
      <alignment horizontal="center" vertical="center"/>
    </xf>
    <xf numFmtId="0" fontId="621" fillId="0" borderId="0" xfId="21" applyFont="1" applyAlignment="1">
      <alignment horizontal="center" vertical="center"/>
    </xf>
    <xf numFmtId="0" fontId="41" fillId="0" borderId="0" xfId="8" applyFont="1" applyAlignment="1">
      <alignment vertical="center"/>
    </xf>
    <xf numFmtId="0" fontId="622" fillId="0" borderId="299" xfId="21" applyFont="1" applyBorder="1" applyAlignment="1">
      <alignment horizontal="center" vertical="center"/>
    </xf>
    <xf numFmtId="0" fontId="622" fillId="0" borderId="0" xfId="21" applyFont="1" applyAlignment="1">
      <alignment horizontal="center" vertical="center"/>
    </xf>
    <xf numFmtId="0" fontId="19" fillId="0" borderId="0" xfId="21" applyFont="1" applyAlignment="1">
      <alignment horizontal="left"/>
    </xf>
    <xf numFmtId="0" fontId="610" fillId="0" borderId="0" xfId="8" applyFont="1" applyAlignment="1">
      <alignment horizontal="center" vertical="center"/>
    </xf>
    <xf numFmtId="0" fontId="623" fillId="0" borderId="0" xfId="8" applyFont="1" applyAlignment="1">
      <alignment horizontal="center" vertical="center"/>
    </xf>
    <xf numFmtId="0" fontId="612" fillId="0" borderId="237" xfId="21" applyFont="1" applyBorder="1" applyAlignment="1">
      <alignment horizontal="center" vertical="center"/>
    </xf>
    <xf numFmtId="0" fontId="24" fillId="0" borderId="272" xfId="21" applyFont="1" applyBorder="1"/>
    <xf numFmtId="0" fontId="8" fillId="0" borderId="168" xfId="8" applyFont="1" applyBorder="1" applyAlignment="1">
      <alignment vertical="center"/>
    </xf>
    <xf numFmtId="0" fontId="8" fillId="0" borderId="169" xfId="8" applyFont="1" applyBorder="1" applyAlignment="1">
      <alignment vertical="center"/>
    </xf>
    <xf numFmtId="0" fontId="8" fillId="0" borderId="170" xfId="8" applyFont="1" applyBorder="1" applyAlignment="1">
      <alignment vertical="center"/>
    </xf>
    <xf numFmtId="0" fontId="8" fillId="15" borderId="0" xfId="8" applyFont="1" applyFill="1" applyAlignment="1">
      <alignment vertical="center"/>
    </xf>
    <xf numFmtId="0" fontId="624" fillId="120" borderId="295" xfId="46" applyFont="1" applyFill="1" applyBorder="1" applyAlignment="1">
      <alignment horizontal="centerContinuous" vertical="center"/>
    </xf>
    <xf numFmtId="0" fontId="624" fillId="120" borderId="296" xfId="46" applyFont="1" applyFill="1" applyBorder="1" applyAlignment="1">
      <alignment horizontal="centerContinuous" vertical="center"/>
    </xf>
    <xf numFmtId="0" fontId="624" fillId="120" borderId="297" xfId="46" applyFont="1" applyFill="1" applyBorder="1" applyAlignment="1">
      <alignment horizontal="centerContinuous" vertical="center"/>
    </xf>
    <xf numFmtId="0" fontId="624" fillId="3" borderId="295" xfId="46" applyFont="1" applyFill="1" applyBorder="1" applyAlignment="1">
      <alignment horizontal="centerContinuous" vertical="center"/>
    </xf>
    <xf numFmtId="0" fontId="624" fillId="3" borderId="296" xfId="46" applyFont="1" applyFill="1" applyBorder="1" applyAlignment="1">
      <alignment horizontal="centerContinuous" vertical="center"/>
    </xf>
    <xf numFmtId="0" fontId="624" fillId="3" borderId="297" xfId="46" applyFont="1" applyFill="1" applyBorder="1" applyAlignment="1">
      <alignment horizontal="centerContinuous" vertical="center"/>
    </xf>
    <xf numFmtId="0" fontId="625" fillId="54" borderId="0" xfId="8" applyFont="1" applyFill="1" applyAlignment="1">
      <alignment horizontal="center" vertical="center"/>
    </xf>
    <xf numFmtId="0" fontId="600" fillId="0" borderId="0" xfId="8" applyFont="1" applyAlignment="1">
      <alignment horizontal="centerContinuous" vertical="center" wrapText="1"/>
    </xf>
    <xf numFmtId="0" fontId="8" fillId="0" borderId="0" xfId="8" applyFont="1" applyAlignment="1">
      <alignment horizontal="centerContinuous" vertical="center" wrapText="1"/>
    </xf>
    <xf numFmtId="0" fontId="8" fillId="0" borderId="167" xfId="8" applyFont="1" applyBorder="1" applyAlignment="1">
      <alignment horizontal="centerContinuous" vertical="center" wrapText="1"/>
    </xf>
    <xf numFmtId="0" fontId="626" fillId="54" borderId="0" xfId="8" applyFont="1" applyFill="1" applyAlignment="1">
      <alignment horizontal="center" vertical="center"/>
    </xf>
    <xf numFmtId="0" fontId="132" fillId="120" borderId="0" xfId="8" applyFont="1" applyFill="1" applyAlignment="1">
      <alignment horizontal="center" vertical="center" wrapText="1"/>
    </xf>
    <xf numFmtId="0" fontId="132" fillId="120" borderId="231" xfId="8" applyFont="1" applyFill="1" applyBorder="1" applyAlignment="1">
      <alignment horizontal="center" vertical="center" wrapText="1"/>
    </xf>
    <xf numFmtId="0" fontId="132" fillId="120" borderId="167" xfId="8" applyFont="1" applyFill="1" applyBorder="1" applyAlignment="1">
      <alignment horizontal="center" vertical="center" wrapText="1"/>
    </xf>
    <xf numFmtId="0" fontId="132" fillId="40" borderId="0" xfId="8" applyFont="1" applyFill="1" applyAlignment="1">
      <alignment horizontal="center" vertical="center" wrapText="1"/>
    </xf>
    <xf numFmtId="0" fontId="132" fillId="40" borderId="231" xfId="8" applyFont="1" applyFill="1" applyBorder="1" applyAlignment="1">
      <alignment horizontal="center" vertical="center" wrapText="1"/>
    </xf>
    <xf numFmtId="0" fontId="132" fillId="40" borderId="167" xfId="8" applyFont="1" applyFill="1" applyBorder="1" applyAlignment="1">
      <alignment horizontal="center" vertical="center" wrapText="1"/>
    </xf>
    <xf numFmtId="0" fontId="627" fillId="0" borderId="0" xfId="8" applyFont="1" applyAlignment="1">
      <alignment horizontal="center" vertical="center"/>
    </xf>
    <xf numFmtId="0" fontId="627" fillId="0" borderId="231" xfId="8" applyFont="1" applyBorder="1" applyAlignment="1">
      <alignment horizontal="center" vertical="center"/>
    </xf>
    <xf numFmtId="0" fontId="627" fillId="0" borderId="167" xfId="8" applyFont="1" applyBorder="1" applyAlignment="1">
      <alignment horizontal="center" vertical="center"/>
    </xf>
    <xf numFmtId="0" fontId="628" fillId="0" borderId="0" xfId="8" applyFont="1" applyAlignment="1">
      <alignment horizontal="center" vertical="center"/>
    </xf>
    <xf numFmtId="0" fontId="628" fillId="0" borderId="231" xfId="8" applyFont="1" applyBorder="1" applyAlignment="1">
      <alignment horizontal="center" vertical="center"/>
    </xf>
    <xf numFmtId="0" fontId="628" fillId="0" borderId="167" xfId="8" applyFont="1" applyBorder="1" applyAlignment="1">
      <alignment horizontal="center" vertical="center"/>
    </xf>
    <xf numFmtId="0" fontId="24" fillId="0" borderId="0" xfId="21" applyFont="1" applyAlignment="1">
      <alignment horizontal="right"/>
    </xf>
    <xf numFmtId="0" fontId="629" fillId="31" borderId="300" xfId="8" applyFont="1" applyFill="1" applyBorder="1" applyAlignment="1">
      <alignment horizontal="center" vertical="center" wrapText="1"/>
    </xf>
    <xf numFmtId="0" fontId="629" fillId="31" borderId="108" xfId="8" applyFont="1" applyFill="1" applyBorder="1" applyAlignment="1">
      <alignment horizontal="center" vertical="center" wrapText="1"/>
    </xf>
    <xf numFmtId="0" fontId="629" fillId="31" borderId="301" xfId="8" applyFont="1" applyFill="1" applyBorder="1" applyAlignment="1">
      <alignment horizontal="center" vertical="center" wrapText="1"/>
    </xf>
    <xf numFmtId="0" fontId="629" fillId="31" borderId="302" xfId="8" applyFont="1" applyFill="1" applyBorder="1" applyAlignment="1">
      <alignment horizontal="center" vertical="center" wrapText="1"/>
    </xf>
    <xf numFmtId="0" fontId="629" fillId="31" borderId="262" xfId="8" applyFont="1" applyFill="1" applyBorder="1" applyAlignment="1">
      <alignment horizontal="center" vertical="center" wrapText="1"/>
    </xf>
    <xf numFmtId="0" fontId="629" fillId="31" borderId="303" xfId="8" applyFont="1" applyFill="1" applyBorder="1" applyAlignment="1">
      <alignment horizontal="center" vertical="center" wrapText="1"/>
    </xf>
    <xf numFmtId="0" fontId="630" fillId="0" borderId="290" xfId="21" applyFont="1" applyBorder="1" applyAlignment="1">
      <alignment horizontal="center" vertical="center" wrapText="1"/>
    </xf>
    <xf numFmtId="0" fontId="630" fillId="0" borderId="164" xfId="21" applyFont="1" applyBorder="1" applyAlignment="1">
      <alignment horizontal="center" vertical="center" wrapText="1"/>
    </xf>
    <xf numFmtId="0" fontId="630" fillId="0" borderId="291" xfId="21" applyFont="1" applyBorder="1" applyAlignment="1">
      <alignment horizontal="center" vertical="center" wrapText="1"/>
    </xf>
    <xf numFmtId="0" fontId="631" fillId="0" borderId="0" xfId="21" applyFont="1" applyAlignment="1">
      <alignment horizontal="center" vertical="center"/>
    </xf>
    <xf numFmtId="0" fontId="630" fillId="0" borderId="166" xfId="21" applyFont="1" applyBorder="1" applyAlignment="1">
      <alignment horizontal="center" vertical="center" wrapText="1"/>
    </xf>
    <xf numFmtId="0" fontId="630" fillId="0" borderId="0" xfId="21" applyFont="1" applyAlignment="1">
      <alignment horizontal="center" vertical="center" wrapText="1"/>
    </xf>
    <xf numFmtId="0" fontId="630" fillId="0" borderId="167" xfId="21" applyFont="1" applyBorder="1" applyAlignment="1">
      <alignment horizontal="center" vertical="center" wrapText="1"/>
    </xf>
    <xf numFmtId="0" fontId="630" fillId="0" borderId="168" xfId="21" applyFont="1" applyBorder="1" applyAlignment="1">
      <alignment horizontal="center" vertical="center" wrapText="1"/>
    </xf>
    <xf numFmtId="0" fontId="630" fillId="0" borderId="169" xfId="21" applyFont="1" applyBorder="1" applyAlignment="1">
      <alignment horizontal="center" vertical="center" wrapText="1"/>
    </xf>
    <xf numFmtId="0" fontId="630" fillId="0" borderId="170" xfId="21" applyFont="1" applyBorder="1" applyAlignment="1">
      <alignment horizontal="center" vertical="center" wrapText="1"/>
    </xf>
    <xf numFmtId="0" fontId="10" fillId="0" borderId="0" xfId="8" applyFont="1" applyAlignment="1">
      <alignment vertical="center"/>
    </xf>
    <xf numFmtId="0" fontId="632" fillId="0" borderId="0" xfId="8" applyFont="1" applyAlignment="1">
      <alignment vertical="center"/>
    </xf>
    <xf numFmtId="0" fontId="633" fillId="0" borderId="0" xfId="8" applyFont="1" applyAlignment="1">
      <alignment horizontal="center" vertical="center"/>
    </xf>
    <xf numFmtId="0" fontId="634" fillId="0" borderId="0" xfId="8" applyFont="1" applyAlignment="1">
      <alignment horizontal="center" vertical="center"/>
    </xf>
    <xf numFmtId="0" fontId="583" fillId="0" borderId="0" xfId="8" applyFont="1" applyAlignment="1">
      <alignment horizontal="center" vertical="center"/>
    </xf>
    <xf numFmtId="0" fontId="635" fillId="18" borderId="0" xfId="8" applyFont="1" applyFill="1" applyAlignment="1">
      <alignment horizontal="center" vertical="center"/>
    </xf>
    <xf numFmtId="0" fontId="636" fillId="18" borderId="0" xfId="8" applyFont="1" applyFill="1" applyAlignment="1">
      <alignment horizontal="center" vertical="center"/>
    </xf>
    <xf numFmtId="0" fontId="461" fillId="139" borderId="0" xfId="8" applyFont="1" applyFill="1" applyAlignment="1">
      <alignment horizontal="center" vertical="center"/>
    </xf>
    <xf numFmtId="0" fontId="637" fillId="18" borderId="0" xfId="8" applyFont="1" applyFill="1" applyAlignment="1">
      <alignment horizontal="center" vertical="center"/>
    </xf>
    <xf numFmtId="0" fontId="638" fillId="18" borderId="0" xfId="8" applyFont="1" applyFill="1" applyAlignment="1">
      <alignment horizontal="center" vertical="center"/>
    </xf>
    <xf numFmtId="0" fontId="639" fillId="18" borderId="0" xfId="8" applyFont="1" applyFill="1" applyAlignment="1">
      <alignment horizontal="center" vertical="center"/>
    </xf>
    <xf numFmtId="0" fontId="640" fillId="0" borderId="0" xfId="8" applyFont="1" applyAlignment="1">
      <alignment horizontal="center" vertical="center"/>
    </xf>
    <xf numFmtId="0" fontId="52" fillId="0" borderId="0" xfId="8" applyFont="1" applyAlignment="1">
      <alignment horizontal="center" vertical="center"/>
    </xf>
    <xf numFmtId="0" fontId="461" fillId="140" borderId="0" xfId="8" applyFont="1" applyFill="1" applyAlignment="1">
      <alignment horizontal="center" vertical="center"/>
    </xf>
    <xf numFmtId="0" fontId="641" fillId="0" borderId="0" xfId="8" applyFont="1" applyAlignment="1">
      <alignment horizontal="center" vertical="center"/>
    </xf>
    <xf numFmtId="0" fontId="642" fillId="0" borderId="0" xfId="8" applyFont="1" applyAlignment="1">
      <alignment horizontal="center" vertical="center"/>
    </xf>
    <xf numFmtId="0" fontId="461" fillId="141" borderId="0" xfId="8" applyFont="1" applyFill="1" applyAlignment="1">
      <alignment horizontal="center" vertical="center"/>
    </xf>
    <xf numFmtId="0" fontId="643" fillId="0" borderId="0" xfId="8" applyFont="1" applyAlignment="1">
      <alignment horizontal="center" vertical="center"/>
    </xf>
    <xf numFmtId="0" fontId="461" fillId="142" borderId="0" xfId="8" applyFont="1" applyFill="1" applyAlignment="1">
      <alignment horizontal="center" vertical="center"/>
    </xf>
    <xf numFmtId="0" fontId="644" fillId="0" borderId="0" xfId="8" applyFont="1" applyAlignment="1">
      <alignment horizontal="center" vertical="center"/>
    </xf>
    <xf numFmtId="0" fontId="461" fillId="21" borderId="0" xfId="8" applyFont="1" applyFill="1" applyAlignment="1">
      <alignment horizontal="center" vertical="center"/>
    </xf>
    <xf numFmtId="0" fontId="645" fillId="0" borderId="0" xfId="8" applyFont="1" applyAlignment="1">
      <alignment horizontal="center" vertical="center"/>
    </xf>
    <xf numFmtId="0" fontId="461" fillId="143" borderId="0" xfId="8" applyFont="1" applyFill="1" applyAlignment="1">
      <alignment horizontal="center" vertical="center"/>
    </xf>
    <xf numFmtId="0" fontId="646" fillId="18" borderId="0" xfId="8" applyFont="1" applyFill="1" applyAlignment="1">
      <alignment horizontal="center" vertical="center"/>
    </xf>
    <xf numFmtId="0" fontId="461" fillId="113" borderId="0" xfId="8" applyFont="1" applyFill="1" applyAlignment="1">
      <alignment horizontal="center" vertical="center"/>
    </xf>
    <xf numFmtId="0" fontId="647" fillId="0" borderId="0" xfId="8" applyFont="1" applyAlignment="1">
      <alignment horizontal="center" vertical="center"/>
    </xf>
    <xf numFmtId="0" fontId="461" fillId="144" borderId="0" xfId="8" applyFont="1" applyFill="1" applyAlignment="1">
      <alignment horizontal="center" vertical="center"/>
    </xf>
    <xf numFmtId="0" fontId="648" fillId="0" borderId="0" xfId="8" applyFont="1" applyAlignment="1">
      <alignment horizontal="center" vertical="center"/>
    </xf>
    <xf numFmtId="0" fontId="461" fillId="20" borderId="0" xfId="8" applyFont="1" applyFill="1" applyAlignment="1">
      <alignment horizontal="center" vertical="center"/>
    </xf>
    <xf numFmtId="0" fontId="649" fillId="0" borderId="0" xfId="8" applyFont="1" applyAlignment="1">
      <alignment horizontal="center" vertical="center"/>
    </xf>
    <xf numFmtId="0" fontId="650" fillId="0" borderId="0" xfId="8" applyFont="1" applyAlignment="1">
      <alignment horizontal="center" vertical="center"/>
    </xf>
    <xf numFmtId="0" fontId="651" fillId="0" borderId="0" xfId="8" applyFont="1" applyAlignment="1">
      <alignment horizontal="center" vertical="center"/>
    </xf>
    <xf numFmtId="0" fontId="652" fillId="0" borderId="0" xfId="8" applyFont="1" applyAlignment="1">
      <alignment horizontal="center" vertical="center"/>
    </xf>
    <xf numFmtId="0" fontId="653" fillId="0" borderId="0" xfId="8" applyFont="1" applyAlignment="1">
      <alignment horizontal="center" vertical="center"/>
    </xf>
    <xf numFmtId="0" fontId="654" fillId="0" borderId="0" xfId="8" applyFont="1" applyAlignment="1">
      <alignment horizontal="center" vertical="center"/>
    </xf>
    <xf numFmtId="0" fontId="655" fillId="0" borderId="0" xfId="8" applyFont="1" applyAlignment="1">
      <alignment horizontal="center" vertical="center"/>
    </xf>
    <xf numFmtId="0" fontId="9" fillId="0" borderId="0" xfId="8" applyFont="1" applyAlignment="1">
      <alignment vertical="center"/>
    </xf>
    <xf numFmtId="0" fontId="3" fillId="0" borderId="168" xfId="8" applyBorder="1" applyAlignment="1">
      <alignment vertical="center"/>
    </xf>
    <xf numFmtId="0" fontId="3" fillId="0" borderId="169" xfId="8" applyBorder="1" applyAlignment="1">
      <alignment vertical="center"/>
    </xf>
    <xf numFmtId="0" fontId="3" fillId="0" borderId="170" xfId="8" applyBorder="1" applyAlignment="1">
      <alignment vertical="center"/>
    </xf>
    <xf numFmtId="0" fontId="9" fillId="15" borderId="0" xfId="8" applyFont="1" applyFill="1" applyAlignment="1">
      <alignment vertical="center"/>
    </xf>
    <xf numFmtId="0" fontId="656" fillId="0" borderId="0" xfId="8" applyFont="1" applyAlignment="1">
      <alignment horizontal="center" vertical="center"/>
    </xf>
    <xf numFmtId="0" fontId="657" fillId="0" borderId="0" xfId="8" applyFont="1" applyAlignment="1">
      <alignment horizontal="center" vertical="center"/>
    </xf>
    <xf numFmtId="0" fontId="631" fillId="0" borderId="0" xfId="8" applyFont="1"/>
    <xf numFmtId="0" fontId="624" fillId="43" borderId="295" xfId="46" applyFont="1" applyFill="1" applyBorder="1" applyAlignment="1">
      <alignment horizontal="centerContinuous" vertical="center"/>
    </xf>
    <xf numFmtId="0" fontId="624" fillId="43" borderId="296" xfId="46" applyFont="1" applyFill="1" applyBorder="1" applyAlignment="1">
      <alignment horizontal="centerContinuous" vertical="center"/>
    </xf>
    <xf numFmtId="0" fontId="624" fillId="43" borderId="297" xfId="46" applyFont="1" applyFill="1" applyBorder="1" applyAlignment="1">
      <alignment horizontal="centerContinuous" vertical="center"/>
    </xf>
    <xf numFmtId="0" fontId="658" fillId="54" borderId="0" xfId="8" applyFont="1" applyFill="1" applyAlignment="1">
      <alignment horizontal="center" vertical="center"/>
    </xf>
    <xf numFmtId="0" fontId="600" fillId="18" borderId="0" xfId="8" applyFont="1" applyFill="1" applyAlignment="1">
      <alignment horizontal="centerContinuous" vertical="center" wrapText="1"/>
    </xf>
    <xf numFmtId="0" fontId="76" fillId="0" borderId="0" xfId="8" applyFont="1" applyAlignment="1">
      <alignment horizontal="centerContinuous" vertical="center" wrapText="1"/>
    </xf>
    <xf numFmtId="0" fontId="3" fillId="0" borderId="0" xfId="8" applyAlignment="1">
      <alignment horizontal="centerContinuous" vertical="center" wrapText="1"/>
    </xf>
    <xf numFmtId="0" fontId="3" fillId="0" borderId="167" xfId="8" applyBorder="1" applyAlignment="1">
      <alignment horizontal="centerContinuous" vertical="center" wrapText="1"/>
    </xf>
    <xf numFmtId="0" fontId="659" fillId="54" borderId="0" xfId="8" applyFont="1" applyFill="1" applyAlignment="1">
      <alignment horizontal="center" vertical="center"/>
    </xf>
    <xf numFmtId="0" fontId="132" fillId="43" borderId="0" xfId="8" applyFont="1" applyFill="1" applyAlignment="1">
      <alignment horizontal="center" vertical="center" wrapText="1"/>
    </xf>
    <xf numFmtId="0" fontId="132" fillId="43" borderId="231" xfId="8" applyFont="1" applyFill="1" applyBorder="1" applyAlignment="1">
      <alignment horizontal="center" vertical="center" wrapText="1"/>
    </xf>
    <xf numFmtId="0" fontId="132" fillId="43" borderId="167" xfId="8" applyFont="1" applyFill="1" applyBorder="1" applyAlignment="1">
      <alignment horizontal="center" vertical="center" wrapText="1"/>
    </xf>
    <xf numFmtId="0" fontId="660" fillId="0" borderId="0" xfId="8" applyFont="1" applyAlignment="1">
      <alignment horizontal="center" vertical="center"/>
    </xf>
    <xf numFmtId="0" fontId="660" fillId="0" borderId="231" xfId="8" applyFont="1" applyBorder="1" applyAlignment="1">
      <alignment horizontal="center" vertical="center"/>
    </xf>
    <xf numFmtId="0" fontId="660" fillId="0" borderId="167" xfId="8" applyFont="1" applyBorder="1" applyAlignment="1">
      <alignment horizontal="center" vertical="center"/>
    </xf>
    <xf numFmtId="0" fontId="661" fillId="0" borderId="0" xfId="8" applyFont="1" applyAlignment="1">
      <alignment horizontal="center" vertical="center"/>
    </xf>
    <xf numFmtId="0" fontId="661" fillId="0" borderId="231" xfId="8" applyFont="1" applyBorder="1" applyAlignment="1">
      <alignment horizontal="center" vertical="center"/>
    </xf>
    <xf numFmtId="0" fontId="661" fillId="0" borderId="167" xfId="8" applyFont="1" applyBorder="1" applyAlignment="1">
      <alignment horizontal="center" vertical="center"/>
    </xf>
    <xf numFmtId="0" fontId="9" fillId="0" borderId="168" xfId="8" applyFont="1" applyBorder="1" applyAlignment="1">
      <alignment vertical="center"/>
    </xf>
    <xf numFmtId="0" fontId="9" fillId="0" borderId="169" xfId="8" applyFont="1" applyBorder="1" applyAlignment="1">
      <alignment vertical="center"/>
    </xf>
    <xf numFmtId="0" fontId="662" fillId="0" borderId="170" xfId="8" applyFont="1" applyBorder="1" applyAlignment="1">
      <alignment horizontal="center" vertical="center"/>
    </xf>
    <xf numFmtId="0" fontId="3" fillId="15" borderId="0" xfId="8" applyFill="1" applyAlignment="1">
      <alignment vertical="center"/>
    </xf>
    <xf numFmtId="0" fontId="9" fillId="0" borderId="170" xfId="8" applyFont="1" applyBorder="1" applyAlignment="1">
      <alignment vertical="center"/>
    </xf>
    <xf numFmtId="0" fontId="596" fillId="20" borderId="295" xfId="46" applyFont="1" applyFill="1" applyBorder="1" applyAlignment="1">
      <alignment horizontal="centerContinuous" vertical="center"/>
    </xf>
    <xf numFmtId="0" fontId="596" fillId="20" borderId="296" xfId="46" applyFont="1" applyFill="1" applyBorder="1" applyAlignment="1">
      <alignment horizontal="centerContinuous" vertical="center"/>
    </xf>
    <xf numFmtId="0" fontId="596" fillId="20" borderId="297" xfId="46" applyFont="1" applyFill="1" applyBorder="1" applyAlignment="1">
      <alignment horizontal="centerContinuous" vertical="center"/>
    </xf>
    <xf numFmtId="0" fontId="663" fillId="54" borderId="0" xfId="8" applyFont="1" applyFill="1" applyAlignment="1">
      <alignment horizontal="center" vertical="center"/>
    </xf>
    <xf numFmtId="0" fontId="664" fillId="54" borderId="0" xfId="8" applyFont="1" applyFill="1" applyAlignment="1">
      <alignment horizontal="center" vertical="center"/>
    </xf>
    <xf numFmtId="0" fontId="603" fillId="20" borderId="0" xfId="8" applyFont="1" applyFill="1" applyAlignment="1">
      <alignment horizontal="center" vertical="center" wrapText="1"/>
    </xf>
    <xf numFmtId="0" fontId="603" fillId="20" borderId="231" xfId="8" applyFont="1" applyFill="1" applyBorder="1" applyAlignment="1">
      <alignment horizontal="center" vertical="center" wrapText="1"/>
    </xf>
    <xf numFmtId="0" fontId="603" fillId="20" borderId="167" xfId="8" applyFont="1" applyFill="1" applyBorder="1" applyAlignment="1">
      <alignment horizontal="center" vertical="center" wrapText="1"/>
    </xf>
    <xf numFmtId="0" fontId="665" fillId="0" borderId="0" xfId="8" applyFont="1" applyAlignment="1">
      <alignment horizontal="center" vertical="center"/>
    </xf>
    <xf numFmtId="0" fontId="666" fillId="0" borderId="231" xfId="8" applyFont="1" applyBorder="1" applyAlignment="1">
      <alignment horizontal="center" vertical="center"/>
    </xf>
    <xf numFmtId="0" fontId="666" fillId="0" borderId="0" xfId="8" applyFont="1" applyAlignment="1">
      <alignment horizontal="center" vertical="center"/>
    </xf>
    <xf numFmtId="0" fontId="666" fillId="0" borderId="167" xfId="8" applyFont="1" applyBorder="1" applyAlignment="1">
      <alignment horizontal="center" vertical="center"/>
    </xf>
    <xf numFmtId="0" fontId="667" fillId="0" borderId="0" xfId="8" applyFont="1" applyAlignment="1">
      <alignment horizontal="center" vertical="center"/>
    </xf>
    <xf numFmtId="0" fontId="667" fillId="0" borderId="231" xfId="8" applyFont="1" applyBorder="1" applyAlignment="1">
      <alignment horizontal="center" vertical="center"/>
    </xf>
    <xf numFmtId="0" fontId="667" fillId="0" borderId="167" xfId="8" applyFont="1" applyBorder="1" applyAlignment="1">
      <alignment horizontal="center" vertical="center"/>
    </xf>
    <xf numFmtId="0" fontId="668" fillId="145" borderId="0" xfId="21" applyFont="1" applyFill="1" applyAlignment="1">
      <alignment horizontal="center" vertical="center"/>
    </xf>
    <xf numFmtId="0" fontId="353" fillId="145" borderId="0" xfId="21" applyFont="1" applyFill="1" applyAlignment="1">
      <alignment vertical="center"/>
    </xf>
    <xf numFmtId="0" fontId="668" fillId="145" borderId="0" xfId="21" applyFont="1" applyFill="1" applyAlignment="1">
      <alignment vertical="center"/>
    </xf>
    <xf numFmtId="0" fontId="669" fillId="145" borderId="0" xfId="21" applyFont="1" applyFill="1" applyAlignment="1">
      <alignment vertical="center"/>
    </xf>
    <xf numFmtId="0" fontId="670" fillId="145" borderId="0" xfId="21" applyFont="1" applyFill="1" applyAlignment="1">
      <alignment vertical="center"/>
    </xf>
    <xf numFmtId="0" fontId="200" fillId="18" borderId="0" xfId="21" applyFont="1" applyFill="1" applyAlignment="1">
      <alignment horizontal="center" vertical="center"/>
    </xf>
    <xf numFmtId="0" fontId="671" fillId="18" borderId="0" xfId="21" applyFont="1" applyFill="1" applyAlignment="1">
      <alignment horizontal="center" vertical="center"/>
    </xf>
    <xf numFmtId="0" fontId="132" fillId="18" borderId="0" xfId="21" applyFont="1" applyFill="1" applyAlignment="1">
      <alignment horizontal="left" vertical="center" wrapText="1"/>
    </xf>
    <xf numFmtId="0" fontId="672" fillId="18" borderId="0" xfId="21" applyFont="1" applyFill="1" applyAlignment="1">
      <alignment horizontal="left" vertical="center"/>
    </xf>
    <xf numFmtId="0" fontId="132" fillId="18" borderId="0" xfId="21" applyFont="1" applyFill="1" applyAlignment="1">
      <alignment horizontal="left" vertical="center"/>
    </xf>
    <xf numFmtId="0" fontId="405" fillId="145" borderId="0" xfId="21" applyFont="1" applyFill="1" applyAlignment="1">
      <alignment horizontal="right" vertical="center"/>
    </xf>
    <xf numFmtId="0" fontId="673" fillId="18" borderId="0" xfId="48" applyFont="1" applyFill="1" applyAlignment="1">
      <alignment horizontal="left" vertical="center"/>
    </xf>
    <xf numFmtId="0" fontId="7" fillId="18" borderId="0" xfId="48" applyFill="1" applyAlignment="1">
      <alignment horizontal="left" vertical="center"/>
    </xf>
    <xf numFmtId="0" fontId="7" fillId="18" borderId="0" xfId="48" applyFill="1"/>
    <xf numFmtId="0" fontId="454" fillId="18" borderId="0" xfId="21" applyFont="1" applyFill="1" applyAlignment="1">
      <alignment vertical="center"/>
    </xf>
    <xf numFmtId="0" fontId="422" fillId="18" borderId="0" xfId="21" applyFont="1" applyFill="1" applyAlignment="1">
      <alignment horizontal="right" vertical="center"/>
    </xf>
    <xf numFmtId="0" fontId="132" fillId="18" borderId="0" xfId="21" applyFont="1" applyFill="1" applyAlignment="1">
      <alignment horizontal="right" vertical="center" wrapText="1"/>
    </xf>
    <xf numFmtId="0" fontId="132" fillId="18" borderId="0" xfId="21" applyFont="1" applyFill="1" applyAlignment="1">
      <alignment horizontal="right"/>
    </xf>
    <xf numFmtId="0" fontId="673" fillId="18" borderId="0" xfId="48" applyFont="1" applyFill="1" applyAlignment="1">
      <alignment vertical="center"/>
    </xf>
    <xf numFmtId="0" fontId="674" fillId="18" borderId="0" xfId="21" applyFont="1" applyFill="1" applyAlignment="1">
      <alignment horizontal="right" vertical="center"/>
    </xf>
    <xf numFmtId="0" fontId="675" fillId="18" borderId="0" xfId="21" applyFont="1" applyFill="1" applyAlignment="1">
      <alignment vertical="center"/>
    </xf>
    <xf numFmtId="0" fontId="676" fillId="18" borderId="0" xfId="21" applyFont="1" applyFill="1"/>
    <xf numFmtId="0" fontId="677" fillId="18" borderId="0" xfId="21" applyFont="1" applyFill="1" applyAlignment="1">
      <alignment horizontal="center" vertical="center"/>
    </xf>
    <xf numFmtId="0" fontId="676" fillId="18" borderId="0" xfId="21" applyFont="1" applyFill="1" applyAlignment="1">
      <alignment horizontal="left" vertical="center" wrapText="1"/>
    </xf>
    <xf numFmtId="0" fontId="678" fillId="0" borderId="0" xfId="21" applyFont="1" applyAlignment="1">
      <alignment horizontal="center" vertical="center"/>
    </xf>
    <xf numFmtId="0" fontId="679" fillId="0" borderId="0" xfId="21" applyFont="1" applyAlignment="1">
      <alignment horizontal="left" vertical="center"/>
    </xf>
    <xf numFmtId="0" fontId="200" fillId="0" borderId="0" xfId="21" applyFont="1" applyAlignment="1">
      <alignment horizontal="center" vertical="center"/>
    </xf>
    <xf numFmtId="0" fontId="679" fillId="0" borderId="0" xfId="21" applyFont="1" applyAlignment="1">
      <alignment horizontal="center" vertical="center"/>
    </xf>
    <xf numFmtId="0" fontId="680" fillId="0" borderId="0" xfId="21" applyFont="1" applyAlignment="1">
      <alignment horizontal="center" vertical="center"/>
    </xf>
    <xf numFmtId="0" fontId="142" fillId="0" borderId="0" xfId="21" applyFont="1" applyAlignment="1">
      <alignment horizontal="left" vertical="center"/>
    </xf>
    <xf numFmtId="0" fontId="142" fillId="22" borderId="0" xfId="21" applyFont="1" applyFill="1" applyAlignment="1">
      <alignment horizontal="center" vertical="center"/>
    </xf>
    <xf numFmtId="0" fontId="671" fillId="0" borderId="0" xfId="21" applyFont="1" applyAlignment="1">
      <alignment horizontal="center" vertical="center"/>
    </xf>
    <xf numFmtId="0" fontId="132" fillId="0" borderId="0" xfId="21" applyFont="1" applyAlignment="1">
      <alignment horizontal="left" vertical="center" wrapText="1"/>
    </xf>
    <xf numFmtId="0" fontId="132" fillId="29" borderId="0" xfId="21" applyFont="1" applyFill="1"/>
    <xf numFmtId="0" fontId="123" fillId="29" borderId="0" xfId="21" applyFont="1" applyFill="1" applyAlignment="1">
      <alignment vertical="center"/>
    </xf>
    <xf numFmtId="0" fontId="156" fillId="29" borderId="0" xfId="21" applyFont="1" applyFill="1" applyAlignment="1">
      <alignment vertical="center"/>
    </xf>
    <xf numFmtId="0" fontId="681" fillId="29" borderId="0" xfId="48" applyFont="1" applyFill="1" applyAlignment="1">
      <alignment vertical="center"/>
    </xf>
    <xf numFmtId="0" fontId="400" fillId="29" borderId="0" xfId="21" applyFont="1" applyFill="1"/>
    <xf numFmtId="0" fontId="400" fillId="29" borderId="0" xfId="21" applyFont="1" applyFill="1" applyAlignment="1">
      <alignment vertical="center"/>
    </xf>
    <xf numFmtId="0" fontId="156" fillId="0" borderId="0" xfId="21" applyFont="1" applyAlignment="1">
      <alignment vertical="center"/>
    </xf>
    <xf numFmtId="0" fontId="231" fillId="29" borderId="0" xfId="21" applyFont="1" applyFill="1" applyAlignment="1">
      <alignment vertical="center"/>
    </xf>
    <xf numFmtId="0" fontId="682" fillId="0" borderId="0" xfId="21" applyFont="1" applyAlignment="1">
      <alignment horizontal="center" vertical="center"/>
    </xf>
    <xf numFmtId="0" fontId="683" fillId="31" borderId="171" xfId="21" applyFont="1" applyFill="1" applyBorder="1" applyAlignment="1">
      <alignment horizontal="center" vertical="center"/>
    </xf>
    <xf numFmtId="0" fontId="683" fillId="31" borderId="172" xfId="21" applyFont="1" applyFill="1" applyBorder="1" applyAlignment="1">
      <alignment horizontal="center" vertical="center"/>
    </xf>
    <xf numFmtId="0" fontId="683" fillId="31" borderId="173" xfId="21" applyFont="1" applyFill="1" applyBorder="1" applyAlignment="1">
      <alignment horizontal="center" vertical="center"/>
    </xf>
    <xf numFmtId="0" fontId="683" fillId="31" borderId="17" xfId="21" applyFont="1" applyFill="1" applyBorder="1" applyAlignment="1">
      <alignment horizontal="center" vertical="center"/>
    </xf>
    <xf numFmtId="0" fontId="683" fillId="31" borderId="0" xfId="21" applyFont="1" applyFill="1" applyAlignment="1">
      <alignment horizontal="center" vertical="center"/>
    </xf>
    <xf numFmtId="0" fontId="683" fillId="31" borderId="1" xfId="21" applyFont="1" applyFill="1" applyBorder="1" applyAlignment="1">
      <alignment horizontal="center" vertical="center"/>
    </xf>
    <xf numFmtId="0" fontId="123" fillId="31" borderId="17" xfId="21" applyFont="1" applyFill="1" applyBorder="1" applyAlignment="1">
      <alignment horizontal="center" vertical="center" wrapText="1"/>
    </xf>
    <xf numFmtId="0" fontId="123" fillId="31" borderId="0" xfId="21" applyFont="1" applyFill="1" applyAlignment="1">
      <alignment horizontal="center" vertical="center" wrapText="1"/>
    </xf>
    <xf numFmtId="0" fontId="123" fillId="31" borderId="1" xfId="21" applyFont="1" applyFill="1" applyBorder="1" applyAlignment="1">
      <alignment horizontal="center" vertical="center" wrapText="1"/>
    </xf>
    <xf numFmtId="0" fontId="123" fillId="31" borderId="18" xfId="21" applyFont="1" applyFill="1" applyBorder="1" applyAlignment="1">
      <alignment horizontal="center" vertical="center" wrapText="1"/>
    </xf>
    <xf numFmtId="0" fontId="123" fillId="31" borderId="15" xfId="21" applyFont="1" applyFill="1" applyBorder="1" applyAlignment="1">
      <alignment horizontal="center" vertical="center" wrapText="1"/>
    </xf>
    <xf numFmtId="0" fontId="123" fillId="31" borderId="16" xfId="21" applyFont="1" applyFill="1" applyBorder="1" applyAlignment="1">
      <alignment horizontal="center" vertical="center" wrapText="1"/>
    </xf>
    <xf numFmtId="0" fontId="114" fillId="29" borderId="0" xfId="21" applyFont="1" applyFill="1" applyAlignment="1">
      <alignment horizontal="right" vertical="center"/>
    </xf>
    <xf numFmtId="0" fontId="684" fillId="37" borderId="0" xfId="27" applyFont="1" applyFill="1" applyAlignment="1">
      <alignment vertical="center"/>
    </xf>
    <xf numFmtId="0" fontId="685" fillId="29" borderId="0" xfId="21" applyFont="1" applyFill="1" applyAlignment="1">
      <alignment horizontal="left" vertical="center"/>
    </xf>
    <xf numFmtId="0" fontId="686" fillId="29" borderId="242" xfId="21" applyFont="1" applyFill="1" applyBorder="1" applyAlignment="1">
      <alignment horizontal="center" vertical="center"/>
    </xf>
    <xf numFmtId="0" fontId="475" fillId="145" borderId="0" xfId="21" applyFont="1" applyFill="1" applyAlignment="1">
      <alignment horizontal="right" vertical="center"/>
    </xf>
    <xf numFmtId="0" fontId="7" fillId="29" borderId="0" xfId="48" applyFill="1" applyAlignment="1">
      <alignment vertical="center"/>
    </xf>
    <xf numFmtId="0" fontId="687" fillId="29" borderId="0" xfId="48" applyFont="1" applyFill="1" applyAlignment="1">
      <alignment vertical="center"/>
    </xf>
    <xf numFmtId="0" fontId="688" fillId="29" borderId="0" xfId="21" applyFont="1" applyFill="1" applyAlignment="1">
      <alignment horizontal="left" vertical="center"/>
    </xf>
    <xf numFmtId="0" fontId="156" fillId="145" borderId="0" xfId="21" applyFont="1" applyFill="1" applyAlignment="1">
      <alignment vertical="center"/>
    </xf>
    <xf numFmtId="0" fontId="690" fillId="29" borderId="0" xfId="48" applyFont="1" applyFill="1" applyAlignment="1">
      <alignment vertical="center"/>
    </xf>
    <xf numFmtId="0" fontId="3" fillId="29" borderId="0" xfId="21" applyFill="1"/>
    <xf numFmtId="0" fontId="7" fillId="29" borderId="0" xfId="48" applyFill="1"/>
    <xf numFmtId="0" fontId="3" fillId="145" borderId="0" xfId="21" applyFill="1"/>
    <xf numFmtId="0" fontId="691" fillId="29" borderId="0" xfId="48" applyFont="1" applyFill="1" applyAlignment="1">
      <alignment vertical="center"/>
    </xf>
    <xf numFmtId="0" fontId="692" fillId="145" borderId="0" xfId="21" applyFont="1" applyFill="1" applyAlignment="1">
      <alignment horizontal="center" vertical="center"/>
    </xf>
    <xf numFmtId="0" fontId="470" fillId="145" borderId="0" xfId="21" applyFont="1" applyFill="1" applyAlignment="1">
      <alignment horizontal="right" vertical="center"/>
    </xf>
    <xf numFmtId="0" fontId="693" fillId="37" borderId="0" xfId="27" applyFont="1" applyFill="1" applyAlignment="1">
      <alignment vertical="center"/>
    </xf>
    <xf numFmtId="0" fontId="693" fillId="37" borderId="0" xfId="27" applyFont="1" applyFill="1" applyProtection="1">
      <protection hidden="1"/>
    </xf>
    <xf numFmtId="0" fontId="694" fillId="37" borderId="0" xfId="27" applyFont="1" applyFill="1" applyAlignment="1">
      <alignment vertical="center"/>
    </xf>
    <xf numFmtId="0" fontId="422" fillId="37" borderId="0" xfId="33" applyFont="1" applyFill="1" applyAlignment="1">
      <alignment horizontal="right"/>
    </xf>
    <xf numFmtId="0" fontId="695" fillId="37" borderId="0" xfId="0" applyFont="1" applyFill="1" applyAlignment="1">
      <alignment vertical="center"/>
    </xf>
    <xf numFmtId="0" fontId="470" fillId="145" borderId="0" xfId="0" applyFont="1" applyFill="1" applyAlignment="1">
      <alignment horizontal="right" vertical="center"/>
    </xf>
    <xf numFmtId="0" fontId="110" fillId="23" borderId="0" xfId="1" applyFill="1"/>
    <xf numFmtId="0" fontId="251" fillId="0" borderId="304" xfId="23" applyFont="1" applyBorder="1" applyAlignment="1" applyProtection="1">
      <alignment horizontal="center" vertical="center" wrapText="1"/>
    </xf>
    <xf numFmtId="0" fontId="252" fillId="2" borderId="305" xfId="22" applyFont="1" applyFill="1" applyBorder="1" applyAlignment="1">
      <alignment horizontal="center" vertical="center"/>
    </xf>
    <xf numFmtId="0" fontId="252" fillId="2" borderId="306" xfId="22" applyFont="1" applyFill="1" applyBorder="1" applyAlignment="1">
      <alignment horizontal="center" vertical="center"/>
    </xf>
    <xf numFmtId="0" fontId="252" fillId="2" borderId="307" xfId="22" applyFont="1" applyFill="1" applyBorder="1" applyAlignment="1">
      <alignment horizontal="center" vertical="center"/>
    </xf>
    <xf numFmtId="0" fontId="253" fillId="2" borderId="308" xfId="22" applyFont="1" applyFill="1" applyBorder="1" applyAlignment="1">
      <alignment vertical="center" wrapText="1"/>
    </xf>
    <xf numFmtId="0" fontId="253" fillId="6" borderId="308" xfId="22" applyFont="1" applyFill="1" applyBorder="1" applyAlignment="1">
      <alignment vertical="center" wrapText="1"/>
    </xf>
    <xf numFmtId="0" fontId="34" fillId="2" borderId="308" xfId="22" applyFont="1" applyFill="1" applyBorder="1" applyAlignment="1">
      <alignment vertical="center" wrapText="1"/>
    </xf>
    <xf numFmtId="0" fontId="253" fillId="59" borderId="308" xfId="22" applyFont="1" applyFill="1" applyBorder="1" applyAlignment="1">
      <alignment vertical="center" wrapText="1"/>
    </xf>
    <xf numFmtId="0" fontId="254" fillId="2" borderId="308" xfId="22" applyFont="1" applyFill="1" applyBorder="1" applyAlignment="1">
      <alignment vertical="center" wrapText="1"/>
    </xf>
    <xf numFmtId="0" fontId="253" fillId="89" borderId="308" xfId="22" applyFont="1" applyFill="1" applyBorder="1" applyAlignment="1">
      <alignment vertical="center" wrapText="1"/>
    </xf>
    <xf numFmtId="0" fontId="255" fillId="2" borderId="308" xfId="22" applyFont="1" applyFill="1" applyBorder="1" applyAlignment="1">
      <alignment vertical="center" wrapText="1"/>
    </xf>
    <xf numFmtId="0" fontId="128" fillId="18" borderId="0" xfId="1" applyFont="1" applyFill="1" applyAlignment="1" applyProtection="1">
      <alignment vertical="center"/>
    </xf>
    <xf numFmtId="0" fontId="128" fillId="23" borderId="0" xfId="1" applyFont="1" applyFill="1" applyAlignment="1" applyProtection="1">
      <alignment vertical="center"/>
    </xf>
    <xf numFmtId="0" fontId="253" fillId="54" borderId="308" xfId="22" applyFont="1" applyFill="1" applyBorder="1" applyAlignment="1">
      <alignment vertical="center" wrapText="1"/>
    </xf>
    <xf numFmtId="0" fontId="253" fillId="9" borderId="308" xfId="22" applyFont="1" applyFill="1" applyBorder="1" applyAlignment="1">
      <alignment vertical="center" wrapText="1"/>
    </xf>
    <xf numFmtId="0" fontId="256" fillId="2" borderId="308" xfId="22" applyFont="1" applyFill="1" applyBorder="1" applyAlignment="1">
      <alignment vertical="center" wrapText="1"/>
    </xf>
    <xf numFmtId="0" fontId="253" fillId="64" borderId="308" xfId="22" applyFont="1" applyFill="1" applyBorder="1" applyAlignment="1">
      <alignment vertical="center" wrapText="1"/>
    </xf>
    <xf numFmtId="0" fontId="257" fillId="2" borderId="308" xfId="22" applyFont="1" applyFill="1" applyBorder="1" applyAlignment="1">
      <alignment vertical="center" wrapText="1"/>
    </xf>
    <xf numFmtId="0" fontId="253" fillId="90" borderId="308" xfId="22" applyFont="1" applyFill="1" applyBorder="1" applyAlignment="1">
      <alignment vertical="center" wrapText="1"/>
    </xf>
    <xf numFmtId="0" fontId="258" fillId="2" borderId="308" xfId="22" applyFont="1" applyFill="1" applyBorder="1" applyAlignment="1">
      <alignment vertical="center" wrapText="1"/>
    </xf>
    <xf numFmtId="0" fontId="132" fillId="0" borderId="0" xfId="0" applyFont="1" applyAlignment="1">
      <alignment horizontal="left" vertical="center"/>
    </xf>
    <xf numFmtId="0" fontId="152" fillId="18" borderId="0" xfId="0" applyFont="1" applyFill="1" applyAlignment="1">
      <alignment vertical="center"/>
    </xf>
    <xf numFmtId="0" fontId="75" fillId="2" borderId="308" xfId="22" applyFont="1" applyFill="1" applyBorder="1" applyAlignment="1">
      <alignment vertical="center" wrapText="1"/>
    </xf>
    <xf numFmtId="0" fontId="253" fillId="66" borderId="308" xfId="22" applyFont="1" applyFill="1" applyBorder="1" applyAlignment="1">
      <alignment vertical="center" wrapText="1"/>
    </xf>
    <xf numFmtId="0" fontId="259" fillId="2" borderId="308" xfId="22" applyFont="1" applyFill="1" applyBorder="1" applyAlignment="1">
      <alignment vertical="center" wrapText="1"/>
    </xf>
    <xf numFmtId="0" fontId="253" fillId="14" borderId="308" xfId="22" applyFont="1" applyFill="1" applyBorder="1" applyAlignment="1">
      <alignment vertical="center" wrapText="1"/>
    </xf>
    <xf numFmtId="0" fontId="76" fillId="2" borderId="308" xfId="22" applyFont="1" applyFill="1" applyBorder="1" applyAlignment="1">
      <alignment vertical="center" wrapText="1"/>
    </xf>
    <xf numFmtId="0" fontId="253" fillId="91" borderId="308" xfId="22" applyFont="1" applyFill="1" applyBorder="1" applyAlignment="1">
      <alignment vertical="center" wrapText="1"/>
    </xf>
    <xf numFmtId="0" fontId="260" fillId="2" borderId="308" xfId="22" applyFont="1" applyFill="1" applyBorder="1" applyAlignment="1">
      <alignment vertical="center" wrapText="1"/>
    </xf>
    <xf numFmtId="0" fontId="190" fillId="23" borderId="0" xfId="1" applyFont="1" applyFill="1" applyAlignment="1" applyProtection="1">
      <alignment vertical="center"/>
    </xf>
    <xf numFmtId="0" fontId="253" fillId="55" borderId="308" xfId="22" applyFont="1" applyFill="1" applyBorder="1" applyAlignment="1">
      <alignment vertical="center" wrapText="1"/>
    </xf>
    <xf numFmtId="0" fontId="64" fillId="2" borderId="308" xfId="22" applyFont="1" applyFill="1" applyBorder="1" applyAlignment="1">
      <alignment vertical="center" wrapText="1"/>
    </xf>
    <xf numFmtId="0" fontId="253" fillId="67" borderId="308" xfId="22" applyFont="1" applyFill="1" applyBorder="1" applyAlignment="1">
      <alignment vertical="center" wrapText="1"/>
    </xf>
    <xf numFmtId="0" fontId="261" fillId="2" borderId="308" xfId="22" applyFont="1" applyFill="1" applyBorder="1" applyAlignment="1">
      <alignment vertical="center" wrapText="1"/>
    </xf>
    <xf numFmtId="0" fontId="253" fillId="82" borderId="308" xfId="22" applyFont="1" applyFill="1" applyBorder="1" applyAlignment="1">
      <alignment vertical="center" wrapText="1"/>
    </xf>
    <xf numFmtId="0" fontId="262" fillId="2" borderId="308" xfId="22" applyFont="1" applyFill="1" applyBorder="1" applyAlignment="1">
      <alignment vertical="center" wrapText="1"/>
    </xf>
    <xf numFmtId="0" fontId="253" fillId="92" borderId="308" xfId="22" applyFont="1" applyFill="1" applyBorder="1" applyAlignment="1">
      <alignment vertical="center" wrapText="1"/>
    </xf>
    <xf numFmtId="0" fontId="263" fillId="2" borderId="308" xfId="22" applyFont="1" applyFill="1" applyBorder="1" applyAlignment="1">
      <alignment vertical="center" wrapText="1"/>
    </xf>
    <xf numFmtId="0" fontId="253" fillId="15" borderId="308" xfId="22" applyFont="1" applyFill="1" applyBorder="1" applyAlignment="1">
      <alignment vertical="center" wrapText="1"/>
    </xf>
    <xf numFmtId="0" fontId="264" fillId="2" borderId="308" xfId="22" applyFont="1" applyFill="1" applyBorder="1" applyAlignment="1">
      <alignment vertical="center" wrapText="1"/>
    </xf>
    <xf numFmtId="0" fontId="253" fillId="5" borderId="308" xfId="22" applyFont="1" applyFill="1" applyBorder="1" applyAlignment="1">
      <alignment vertical="center" wrapText="1"/>
    </xf>
    <xf numFmtId="0" fontId="265" fillId="2" borderId="308" xfId="22" applyFont="1" applyFill="1" applyBorder="1" applyAlignment="1">
      <alignment vertical="center" wrapText="1"/>
    </xf>
    <xf numFmtId="0" fontId="253" fillId="68" borderId="308" xfId="22" applyFont="1" applyFill="1" applyBorder="1" applyAlignment="1">
      <alignment vertical="center" wrapText="1"/>
    </xf>
    <xf numFmtId="0" fontId="266" fillId="2" borderId="308" xfId="22" applyFont="1" applyFill="1" applyBorder="1" applyAlignment="1">
      <alignment vertical="center" wrapText="1"/>
    </xf>
    <xf numFmtId="0" fontId="253" fillId="93" borderId="308" xfId="22" applyFont="1" applyFill="1" applyBorder="1" applyAlignment="1">
      <alignment vertical="center" wrapText="1"/>
    </xf>
    <xf numFmtId="0" fontId="267" fillId="2" borderId="308" xfId="22" applyFont="1" applyFill="1" applyBorder="1" applyAlignment="1">
      <alignment vertical="center" wrapText="1"/>
    </xf>
    <xf numFmtId="0" fontId="253" fillId="13" borderId="308" xfId="22" applyFont="1" applyFill="1" applyBorder="1" applyAlignment="1">
      <alignment vertical="center" wrapText="1"/>
    </xf>
    <xf numFmtId="0" fontId="268" fillId="2" borderId="308" xfId="22" applyFont="1" applyFill="1" applyBorder="1" applyAlignment="1">
      <alignment vertical="center" wrapText="1"/>
    </xf>
    <xf numFmtId="0" fontId="253" fillId="94" borderId="308" xfId="22" applyFont="1" applyFill="1" applyBorder="1" applyAlignment="1">
      <alignment vertical="center" wrapText="1"/>
    </xf>
    <xf numFmtId="0" fontId="269" fillId="2" borderId="308" xfId="22" applyFont="1" applyFill="1" applyBorder="1" applyAlignment="1">
      <alignment vertical="center" wrapText="1"/>
    </xf>
    <xf numFmtId="0" fontId="253" fillId="56" borderId="308" xfId="22" applyFont="1" applyFill="1" applyBorder="1" applyAlignment="1">
      <alignment vertical="center" wrapText="1"/>
    </xf>
    <xf numFmtId="0" fontId="270" fillId="2" borderId="308" xfId="22" applyFont="1" applyFill="1" applyBorder="1" applyAlignment="1">
      <alignment vertical="center" wrapText="1"/>
    </xf>
    <xf numFmtId="0" fontId="253" fillId="69" borderId="308" xfId="22" applyFont="1" applyFill="1" applyBorder="1" applyAlignment="1">
      <alignment vertical="center" wrapText="1"/>
    </xf>
    <xf numFmtId="0" fontId="271" fillId="2" borderId="308" xfId="22" applyFont="1" applyFill="1" applyBorder="1" applyAlignment="1">
      <alignment vertical="center" wrapText="1"/>
    </xf>
    <xf numFmtId="0" fontId="253" fillId="4" borderId="308" xfId="22" applyFont="1" applyFill="1" applyBorder="1" applyAlignment="1">
      <alignment vertical="center" wrapText="1"/>
    </xf>
    <xf numFmtId="0" fontId="272" fillId="2" borderId="308" xfId="22" applyFont="1" applyFill="1" applyBorder="1" applyAlignment="1">
      <alignment vertical="center" wrapText="1"/>
    </xf>
    <xf numFmtId="0" fontId="253" fillId="95" borderId="308" xfId="22" applyFont="1" applyFill="1" applyBorder="1" applyAlignment="1">
      <alignment vertical="center" wrapText="1"/>
    </xf>
    <xf numFmtId="0" fontId="273" fillId="2" borderId="308" xfId="22" applyFont="1" applyFill="1" applyBorder="1" applyAlignment="1">
      <alignment vertical="center" wrapText="1"/>
    </xf>
    <xf numFmtId="0" fontId="253" fillId="57" borderId="308" xfId="22" applyFont="1" applyFill="1" applyBorder="1" applyAlignment="1">
      <alignment vertical="center" wrapText="1"/>
    </xf>
    <xf numFmtId="0" fontId="274" fillId="2" borderId="308" xfId="22" applyFont="1" applyFill="1" applyBorder="1" applyAlignment="1">
      <alignment vertical="center" wrapText="1"/>
    </xf>
    <xf numFmtId="0" fontId="253" fillId="70" borderId="308" xfId="22" applyFont="1" applyFill="1" applyBorder="1" applyAlignment="1">
      <alignment vertical="center" wrapText="1"/>
    </xf>
    <xf numFmtId="0" fontId="275" fillId="2" borderId="308" xfId="22" applyFont="1" applyFill="1" applyBorder="1" applyAlignment="1">
      <alignment vertical="center" wrapText="1"/>
    </xf>
    <xf numFmtId="0" fontId="253" fillId="84" borderId="308" xfId="22" applyFont="1" applyFill="1" applyBorder="1" applyAlignment="1">
      <alignment vertical="center" wrapText="1"/>
    </xf>
    <xf numFmtId="0" fontId="276" fillId="2" borderId="308" xfId="22" applyFont="1" applyFill="1" applyBorder="1" applyAlignment="1">
      <alignment vertical="center" wrapText="1"/>
    </xf>
    <xf numFmtId="0" fontId="253" fillId="96" borderId="308" xfId="22" applyFont="1" applyFill="1" applyBorder="1" applyAlignment="1">
      <alignment vertical="center" wrapText="1"/>
    </xf>
    <xf numFmtId="0" fontId="277" fillId="2" borderId="308" xfId="22" applyFont="1" applyFill="1" applyBorder="1" applyAlignment="1">
      <alignment vertical="center" wrapText="1"/>
    </xf>
    <xf numFmtId="0" fontId="253" fillId="58" borderId="308" xfId="22" applyFont="1" applyFill="1" applyBorder="1" applyAlignment="1">
      <alignment vertical="center" wrapText="1"/>
    </xf>
    <xf numFmtId="0" fontId="278" fillId="2" borderId="308" xfId="22" applyFont="1" applyFill="1" applyBorder="1" applyAlignment="1">
      <alignment vertical="center" wrapText="1"/>
    </xf>
    <xf numFmtId="0" fontId="253" fillId="71" borderId="308" xfId="22" applyFont="1" applyFill="1" applyBorder="1" applyAlignment="1">
      <alignment vertical="center" wrapText="1"/>
    </xf>
    <xf numFmtId="0" fontId="279" fillId="2" borderId="308" xfId="22" applyFont="1" applyFill="1" applyBorder="1" applyAlignment="1">
      <alignment vertical="center" wrapText="1"/>
    </xf>
    <xf numFmtId="0" fontId="253" fillId="85" borderId="308" xfId="22" applyFont="1" applyFill="1" applyBorder="1" applyAlignment="1">
      <alignment vertical="center" wrapText="1"/>
    </xf>
    <xf numFmtId="0" fontId="280" fillId="2" borderId="308" xfId="22" applyFont="1" applyFill="1" applyBorder="1" applyAlignment="1">
      <alignment vertical="center" wrapText="1"/>
    </xf>
    <xf numFmtId="0" fontId="253" fillId="97" borderId="308" xfId="22" applyFont="1" applyFill="1" applyBorder="1" applyAlignment="1">
      <alignment vertical="center" wrapText="1"/>
    </xf>
    <xf numFmtId="0" fontId="281" fillId="2" borderId="308" xfId="22" applyFont="1" applyFill="1" applyBorder="1" applyAlignment="1">
      <alignment vertical="center" wrapText="1"/>
    </xf>
    <xf numFmtId="0" fontId="253" fillId="10" borderId="308" xfId="22" applyFont="1" applyFill="1" applyBorder="1" applyAlignment="1">
      <alignment vertical="center" wrapText="1"/>
    </xf>
    <xf numFmtId="0" fontId="282" fillId="2" borderId="308" xfId="22" applyFont="1" applyFill="1" applyBorder="1" applyAlignment="1">
      <alignment vertical="center" wrapText="1"/>
    </xf>
    <xf numFmtId="0" fontId="253" fillId="3" borderId="308" xfId="22" applyFont="1" applyFill="1" applyBorder="1" applyAlignment="1">
      <alignment vertical="center" wrapText="1"/>
    </xf>
    <xf numFmtId="0" fontId="283" fillId="2" borderId="308" xfId="22" applyFont="1" applyFill="1" applyBorder="1" applyAlignment="1">
      <alignment vertical="center" wrapText="1"/>
    </xf>
    <xf numFmtId="0" fontId="253" fillId="60" borderId="308" xfId="22" applyFont="1" applyFill="1" applyBorder="1" applyAlignment="1">
      <alignment vertical="center" wrapText="1"/>
    </xf>
    <xf numFmtId="0" fontId="285" fillId="2" borderId="308" xfId="22" applyFont="1" applyFill="1" applyBorder="1" applyAlignment="1">
      <alignment vertical="center" wrapText="1"/>
    </xf>
    <xf numFmtId="0" fontId="253" fillId="61" borderId="308" xfId="22" applyFont="1" applyFill="1" applyBorder="1" applyAlignment="1">
      <alignment vertical="center" wrapText="1"/>
    </xf>
    <xf numFmtId="0" fontId="286" fillId="2" borderId="308" xfId="22" applyFont="1" applyFill="1" applyBorder="1" applyAlignment="1">
      <alignment vertical="center" wrapText="1"/>
    </xf>
    <xf numFmtId="0" fontId="253" fillId="86" borderId="308" xfId="22" applyFont="1" applyFill="1" applyBorder="1" applyAlignment="1">
      <alignment vertical="center" wrapText="1"/>
    </xf>
    <xf numFmtId="0" fontId="287" fillId="2" borderId="308" xfId="22" applyFont="1" applyFill="1" applyBorder="1" applyAlignment="1">
      <alignment vertical="center" wrapText="1"/>
    </xf>
    <xf numFmtId="0" fontId="253" fillId="99" borderId="308" xfId="22" applyFont="1" applyFill="1" applyBorder="1" applyAlignment="1">
      <alignment vertical="center" wrapText="1"/>
    </xf>
    <xf numFmtId="0" fontId="288" fillId="2" borderId="308" xfId="22" applyFont="1" applyFill="1" applyBorder="1" applyAlignment="1">
      <alignment vertical="center" wrapText="1"/>
    </xf>
    <xf numFmtId="0" fontId="253" fillId="87" borderId="308" xfId="22" applyFont="1" applyFill="1" applyBorder="1" applyAlignment="1">
      <alignment vertical="center" wrapText="1"/>
    </xf>
    <xf numFmtId="0" fontId="289" fillId="2" borderId="308" xfId="22" applyFont="1" applyFill="1" applyBorder="1" applyAlignment="1">
      <alignment vertical="center" wrapText="1"/>
    </xf>
    <xf numFmtId="0" fontId="253" fillId="11" borderId="308" xfId="22" applyFont="1" applyFill="1" applyBorder="1" applyAlignment="1">
      <alignment vertical="center" wrapText="1"/>
    </xf>
    <xf numFmtId="0" fontId="290" fillId="2" borderId="308" xfId="22" applyFont="1" applyFill="1" applyBorder="1" applyAlignment="1">
      <alignment vertical="center" wrapText="1"/>
    </xf>
    <xf numFmtId="0" fontId="253" fillId="62" borderId="308" xfId="22" applyFont="1" applyFill="1" applyBorder="1" applyAlignment="1">
      <alignment vertical="center" wrapText="1"/>
    </xf>
    <xf numFmtId="0" fontId="291" fillId="2" borderId="308" xfId="22" applyFont="1" applyFill="1" applyBorder="1" applyAlignment="1">
      <alignment vertical="center" wrapText="1"/>
    </xf>
    <xf numFmtId="0" fontId="253" fillId="88" borderId="308" xfId="22" applyFont="1" applyFill="1" applyBorder="1" applyAlignment="1">
      <alignment vertical="center" wrapText="1"/>
    </xf>
    <xf numFmtId="0" fontId="292" fillId="2" borderId="308" xfId="22" applyFont="1" applyFill="1" applyBorder="1" applyAlignment="1">
      <alignment vertical="center" wrapText="1"/>
    </xf>
    <xf numFmtId="0" fontId="253" fillId="63" borderId="308" xfId="22" applyFont="1" applyFill="1" applyBorder="1" applyAlignment="1">
      <alignment vertical="center" wrapText="1"/>
    </xf>
    <xf numFmtId="0" fontId="293" fillId="2" borderId="308" xfId="22" applyFont="1" applyFill="1" applyBorder="1" applyAlignment="1">
      <alignment vertical="center" wrapText="1"/>
    </xf>
    <xf numFmtId="0" fontId="253" fillId="12" borderId="308" xfId="22" applyFont="1" applyFill="1" applyBorder="1" applyAlignment="1">
      <alignment vertical="center" wrapText="1"/>
    </xf>
    <xf numFmtId="0" fontId="294" fillId="2" borderId="308" xfId="22" applyFont="1" applyFill="1" applyBorder="1" applyAlignment="1">
      <alignment vertical="center" wrapText="1"/>
    </xf>
    <xf numFmtId="0" fontId="253" fillId="52" borderId="308" xfId="22" applyFont="1" applyFill="1" applyBorder="1" applyAlignment="1">
      <alignment vertical="center" wrapText="1"/>
    </xf>
    <xf numFmtId="0" fontId="295" fillId="2" borderId="308" xfId="22" applyFont="1" applyFill="1" applyBorder="1" applyAlignment="1">
      <alignment vertical="center" wrapText="1"/>
    </xf>
    <xf numFmtId="0" fontId="250" fillId="2" borderId="309" xfId="22" applyFill="1" applyBorder="1" applyAlignment="1">
      <alignment vertical="center"/>
    </xf>
    <xf numFmtId="0" fontId="296" fillId="2" borderId="308" xfId="22" applyFont="1" applyFill="1" applyBorder="1" applyAlignment="1">
      <alignment vertical="center" wrapText="1"/>
    </xf>
    <xf numFmtId="0" fontId="31" fillId="2" borderId="308" xfId="22" applyFont="1" applyFill="1" applyBorder="1" applyAlignment="1">
      <alignment horizontal="center" vertical="center" wrapText="1"/>
    </xf>
    <xf numFmtId="0" fontId="33" fillId="2" borderId="308" xfId="22" applyFont="1" applyFill="1" applyBorder="1" applyAlignment="1">
      <alignment horizontal="center" vertical="center" wrapText="1"/>
    </xf>
    <xf numFmtId="0" fontId="23" fillId="2" borderId="308" xfId="22" applyFont="1" applyFill="1" applyBorder="1" applyAlignment="1">
      <alignment horizontal="center" vertical="center" wrapText="1"/>
    </xf>
    <xf numFmtId="0" fontId="297" fillId="2" borderId="308" xfId="22" applyFont="1" applyFill="1" applyBorder="1" applyAlignment="1">
      <alignment vertical="center" wrapText="1"/>
    </xf>
    <xf numFmtId="0" fontId="75" fillId="54" borderId="308" xfId="22" applyFont="1" applyFill="1" applyBorder="1" applyAlignment="1">
      <alignment vertical="center" wrapText="1"/>
    </xf>
    <xf numFmtId="0" fontId="253" fillId="2" borderId="308" xfId="22" applyFont="1" applyFill="1" applyBorder="1" applyAlignment="1">
      <alignment horizontal="right" vertical="center" wrapText="1"/>
    </xf>
    <xf numFmtId="0" fontId="202" fillId="0" borderId="0" xfId="1" applyFont="1" applyAlignment="1" applyProtection="1">
      <alignment vertical="center"/>
    </xf>
    <xf numFmtId="0" fontId="190" fillId="18" borderId="0" xfId="1" applyFont="1" applyFill="1" applyAlignment="1" applyProtection="1">
      <alignment vertical="center"/>
    </xf>
    <xf numFmtId="0" fontId="696" fillId="18" borderId="0" xfId="9" applyFont="1" applyFill="1" applyAlignment="1">
      <alignment horizontal="center" vertical="center"/>
    </xf>
    <xf numFmtId="0" fontId="697" fillId="18" borderId="0" xfId="9" applyFont="1" applyFill="1" applyAlignment="1">
      <alignment horizontal="center" vertical="center"/>
    </xf>
    <xf numFmtId="0" fontId="253" fillId="63" borderId="308" xfId="22" applyFont="1" applyFill="1" applyBorder="1" applyAlignment="1">
      <alignment wrapText="1"/>
    </xf>
    <xf numFmtId="0" fontId="293" fillId="2" borderId="308" xfId="22" applyFont="1" applyFill="1" applyBorder="1" applyAlignment="1">
      <alignment wrapText="1"/>
    </xf>
    <xf numFmtId="0" fontId="253" fillId="2" borderId="308" xfId="22" applyFont="1" applyFill="1" applyBorder="1" applyAlignment="1">
      <alignment wrapText="1"/>
    </xf>
    <xf numFmtId="0" fontId="253" fillId="2" borderId="308" xfId="22" applyFont="1" applyFill="1" applyBorder="1" applyAlignment="1">
      <alignment horizontal="right" wrapText="1"/>
    </xf>
    <xf numFmtId="0" fontId="253" fillId="64" borderId="308" xfId="22" applyFont="1" applyFill="1" applyBorder="1" applyAlignment="1">
      <alignment wrapText="1"/>
    </xf>
    <xf numFmtId="0" fontId="257" fillId="2" borderId="308" xfId="22" applyFont="1" applyFill="1" applyBorder="1" applyAlignment="1">
      <alignment wrapText="1"/>
    </xf>
    <xf numFmtId="0" fontId="0" fillId="23" borderId="0" xfId="0" applyFill="1"/>
    <xf numFmtId="0" fontId="253" fillId="6" borderId="308" xfId="22" applyFont="1" applyFill="1" applyBorder="1" applyAlignment="1">
      <alignment wrapText="1"/>
    </xf>
    <xf numFmtId="0" fontId="34" fillId="2" borderId="308" xfId="22" applyFont="1" applyFill="1" applyBorder="1" applyAlignment="1">
      <alignment wrapText="1"/>
    </xf>
    <xf numFmtId="0" fontId="253" fillId="9" borderId="308" xfId="22" applyFont="1" applyFill="1" applyBorder="1" applyAlignment="1">
      <alignment wrapText="1"/>
    </xf>
    <xf numFmtId="0" fontId="256" fillId="2" borderId="308" xfId="22" applyFont="1" applyFill="1" applyBorder="1" applyAlignment="1">
      <alignment wrapText="1"/>
    </xf>
    <xf numFmtId="0" fontId="253" fillId="66" borderId="308" xfId="22" applyFont="1" applyFill="1" applyBorder="1" applyAlignment="1">
      <alignment wrapText="1"/>
    </xf>
    <xf numFmtId="0" fontId="259" fillId="2" borderId="308" xfId="22" applyFont="1" applyFill="1" applyBorder="1" applyAlignment="1">
      <alignment wrapText="1"/>
    </xf>
    <xf numFmtId="0" fontId="253" fillId="67" borderId="308" xfId="22" applyFont="1" applyFill="1" applyBorder="1" applyAlignment="1">
      <alignment wrapText="1"/>
    </xf>
    <xf numFmtId="0" fontId="261" fillId="2" borderId="308" xfId="22" applyFont="1" applyFill="1" applyBorder="1" applyAlignment="1">
      <alignment wrapText="1"/>
    </xf>
    <xf numFmtId="0" fontId="253" fillId="68" borderId="308" xfId="22" applyFont="1" applyFill="1" applyBorder="1" applyAlignment="1">
      <alignment wrapText="1"/>
    </xf>
    <xf numFmtId="0" fontId="266" fillId="2" borderId="308" xfId="22" applyFont="1" applyFill="1" applyBorder="1" applyAlignment="1">
      <alignment wrapText="1"/>
    </xf>
    <xf numFmtId="0" fontId="253" fillId="69" borderId="308" xfId="22" applyFont="1" applyFill="1" applyBorder="1" applyAlignment="1">
      <alignment wrapText="1"/>
    </xf>
    <xf numFmtId="0" fontId="271" fillId="2" borderId="308" xfId="22" applyFont="1" applyFill="1" applyBorder="1" applyAlignment="1">
      <alignment wrapText="1"/>
    </xf>
    <xf numFmtId="0" fontId="253" fillId="70" borderId="308" xfId="22" applyFont="1" applyFill="1" applyBorder="1" applyAlignment="1">
      <alignment wrapText="1"/>
    </xf>
    <xf numFmtId="0" fontId="275" fillId="2" borderId="308" xfId="22" applyFont="1" applyFill="1" applyBorder="1" applyAlignment="1">
      <alignment wrapText="1"/>
    </xf>
    <xf numFmtId="0" fontId="253" fillId="71" borderId="308" xfId="22" applyFont="1" applyFill="1" applyBorder="1" applyAlignment="1">
      <alignment wrapText="1"/>
    </xf>
    <xf numFmtId="0" fontId="279" fillId="2" borderId="308" xfId="22" applyFont="1" applyFill="1" applyBorder="1" applyAlignment="1">
      <alignment wrapText="1"/>
    </xf>
    <xf numFmtId="0" fontId="253" fillId="10" borderId="308" xfId="22" applyFont="1" applyFill="1" applyBorder="1" applyAlignment="1">
      <alignment wrapText="1"/>
    </xf>
    <xf numFmtId="0" fontId="282" fillId="2" borderId="308" xfId="22" applyFont="1" applyFill="1" applyBorder="1" applyAlignment="1">
      <alignment wrapText="1"/>
    </xf>
    <xf numFmtId="0" fontId="253" fillId="61" borderId="308" xfId="22" applyFont="1" applyFill="1" applyBorder="1" applyAlignment="1">
      <alignment wrapText="1"/>
    </xf>
    <xf numFmtId="0" fontId="286" fillId="2" borderId="308" xfId="22" applyFont="1" applyFill="1" applyBorder="1" applyAlignment="1">
      <alignment wrapText="1"/>
    </xf>
    <xf numFmtId="0" fontId="253" fillId="57" borderId="308" xfId="22" applyFont="1" applyFill="1" applyBorder="1" applyAlignment="1">
      <alignment wrapText="1"/>
    </xf>
    <xf numFmtId="0" fontId="274" fillId="2" borderId="308" xfId="22" applyFont="1" applyFill="1" applyBorder="1" applyAlignment="1">
      <alignment wrapText="1"/>
    </xf>
    <xf numFmtId="0" fontId="253" fillId="56" borderId="308" xfId="22" applyFont="1" applyFill="1" applyBorder="1" applyAlignment="1">
      <alignment wrapText="1"/>
    </xf>
    <xf numFmtId="0" fontId="270" fillId="2" borderId="308" xfId="22" applyFont="1" applyFill="1" applyBorder="1" applyAlignment="1">
      <alignment wrapText="1"/>
    </xf>
    <xf numFmtId="0" fontId="253" fillId="58" borderId="308" xfId="22" applyFont="1" applyFill="1" applyBorder="1" applyAlignment="1">
      <alignment wrapText="1"/>
    </xf>
    <xf numFmtId="0" fontId="278" fillId="2" borderId="308" xfId="22" applyFont="1" applyFill="1" applyBorder="1" applyAlignment="1">
      <alignment wrapText="1"/>
    </xf>
    <xf numFmtId="0" fontId="253" fillId="59" borderId="308" xfId="22" applyFont="1" applyFill="1" applyBorder="1" applyAlignment="1">
      <alignment wrapText="1"/>
    </xf>
    <xf numFmtId="0" fontId="254" fillId="2" borderId="308" xfId="22" applyFont="1" applyFill="1" applyBorder="1" applyAlignment="1">
      <alignment wrapText="1"/>
    </xf>
    <xf numFmtId="0" fontId="253" fillId="14" borderId="308" xfId="22" applyFont="1" applyFill="1" applyBorder="1" applyAlignment="1">
      <alignment wrapText="1"/>
    </xf>
    <xf numFmtId="0" fontId="76" fillId="2" borderId="308" xfId="22" applyFont="1" applyFill="1" applyBorder="1" applyAlignment="1">
      <alignment wrapText="1"/>
    </xf>
    <xf numFmtId="0" fontId="253" fillId="82" borderId="308" xfId="22" applyFont="1" applyFill="1" applyBorder="1" applyAlignment="1">
      <alignment wrapText="1"/>
    </xf>
    <xf numFmtId="0" fontId="262" fillId="2" borderId="308" xfId="22" applyFont="1" applyFill="1" applyBorder="1" applyAlignment="1">
      <alignment wrapText="1"/>
    </xf>
    <xf numFmtId="0" fontId="253" fillId="13" borderId="308" xfId="22" applyFont="1" applyFill="1" applyBorder="1" applyAlignment="1">
      <alignment wrapText="1"/>
    </xf>
    <xf numFmtId="0" fontId="268" fillId="2" borderId="308" xfId="22" applyFont="1" applyFill="1" applyBorder="1" applyAlignment="1">
      <alignment wrapText="1"/>
    </xf>
    <xf numFmtId="0" fontId="253" fillId="4" borderId="308" xfId="22" applyFont="1" applyFill="1" applyBorder="1" applyAlignment="1">
      <alignment wrapText="1"/>
    </xf>
    <xf numFmtId="0" fontId="272" fillId="2" borderId="308" xfId="22" applyFont="1" applyFill="1" applyBorder="1" applyAlignment="1">
      <alignment wrapText="1"/>
    </xf>
    <xf numFmtId="0" fontId="253" fillId="84" borderId="308" xfId="22" applyFont="1" applyFill="1" applyBorder="1" applyAlignment="1">
      <alignment wrapText="1"/>
    </xf>
    <xf numFmtId="0" fontId="276" fillId="2" borderId="308" xfId="22" applyFont="1" applyFill="1" applyBorder="1" applyAlignment="1">
      <alignment wrapText="1"/>
    </xf>
    <xf numFmtId="0" fontId="253" fillId="85" borderId="308" xfId="22" applyFont="1" applyFill="1" applyBorder="1" applyAlignment="1">
      <alignment wrapText="1"/>
    </xf>
    <xf numFmtId="0" fontId="280" fillId="2" borderId="308" xfId="22" applyFont="1" applyFill="1" applyBorder="1" applyAlignment="1">
      <alignment wrapText="1"/>
    </xf>
    <xf numFmtId="0" fontId="253" fillId="3" borderId="308" xfId="22" applyFont="1" applyFill="1" applyBorder="1" applyAlignment="1">
      <alignment wrapText="1"/>
    </xf>
    <xf numFmtId="0" fontId="283" fillId="2" borderId="308" xfId="22" applyFont="1" applyFill="1" applyBorder="1" applyAlignment="1">
      <alignment wrapText="1"/>
    </xf>
    <xf numFmtId="0" fontId="253" fillId="86" borderId="308" xfId="22" applyFont="1" applyFill="1" applyBorder="1" applyAlignment="1">
      <alignment wrapText="1"/>
    </xf>
    <xf numFmtId="0" fontId="287" fillId="2" borderId="308" xfId="22" applyFont="1" applyFill="1" applyBorder="1" applyAlignment="1">
      <alignment wrapText="1"/>
    </xf>
    <xf numFmtId="0" fontId="253" fillId="87" borderId="308" xfId="22" applyFont="1" applyFill="1" applyBorder="1" applyAlignment="1">
      <alignment wrapText="1"/>
    </xf>
    <xf numFmtId="0" fontId="289" fillId="2" borderId="308" xfId="22" applyFont="1" applyFill="1" applyBorder="1" applyAlignment="1">
      <alignment wrapText="1"/>
    </xf>
    <xf numFmtId="0" fontId="253" fillId="88" borderId="308" xfId="22" applyFont="1" applyFill="1" applyBorder="1" applyAlignment="1">
      <alignment wrapText="1"/>
    </xf>
    <xf numFmtId="0" fontId="292" fillId="2" borderId="308" xfId="22" applyFont="1" applyFill="1" applyBorder="1" applyAlignment="1">
      <alignment wrapText="1"/>
    </xf>
    <xf numFmtId="0" fontId="253" fillId="12" borderId="308" xfId="22" applyFont="1" applyFill="1" applyBorder="1" applyAlignment="1">
      <alignment wrapText="1"/>
    </xf>
    <xf numFmtId="0" fontId="294" fillId="2" borderId="308" xfId="22" applyFont="1" applyFill="1" applyBorder="1" applyAlignment="1">
      <alignment wrapText="1"/>
    </xf>
    <xf numFmtId="0" fontId="253" fillId="52" borderId="308" xfId="22" applyFont="1" applyFill="1" applyBorder="1" applyAlignment="1">
      <alignment wrapText="1"/>
    </xf>
    <xf numFmtId="0" fontId="295" fillId="2" borderId="308" xfId="22" applyFont="1" applyFill="1" applyBorder="1" applyAlignment="1">
      <alignment wrapText="1"/>
    </xf>
    <xf numFmtId="0" fontId="253" fillId="89" borderId="308" xfId="22" applyFont="1" applyFill="1" applyBorder="1" applyAlignment="1">
      <alignment wrapText="1"/>
    </xf>
    <xf numFmtId="0" fontId="255" fillId="2" borderId="308" xfId="22" applyFont="1" applyFill="1" applyBorder="1" applyAlignment="1">
      <alignment wrapText="1"/>
    </xf>
    <xf numFmtId="0" fontId="253" fillId="90" borderId="308" xfId="22" applyFont="1" applyFill="1" applyBorder="1" applyAlignment="1">
      <alignment wrapText="1"/>
    </xf>
    <xf numFmtId="0" fontId="258" fillId="2" borderId="308" xfId="22" applyFont="1" applyFill="1" applyBorder="1" applyAlignment="1">
      <alignment wrapText="1"/>
    </xf>
    <xf numFmtId="0" fontId="253" fillId="91" borderId="308" xfId="22" applyFont="1" applyFill="1" applyBorder="1" applyAlignment="1">
      <alignment wrapText="1"/>
    </xf>
    <xf numFmtId="0" fontId="260" fillId="2" borderId="308" xfId="22" applyFont="1" applyFill="1" applyBorder="1" applyAlignment="1">
      <alignment wrapText="1"/>
    </xf>
    <xf numFmtId="0" fontId="253" fillId="92" borderId="308" xfId="22" applyFont="1" applyFill="1" applyBorder="1" applyAlignment="1">
      <alignment wrapText="1"/>
    </xf>
    <xf numFmtId="0" fontId="263" fillId="2" borderId="308" xfId="22" applyFont="1" applyFill="1" applyBorder="1" applyAlignment="1">
      <alignment wrapText="1"/>
    </xf>
    <xf numFmtId="0" fontId="253" fillId="93" borderId="308" xfId="22" applyFont="1" applyFill="1" applyBorder="1" applyAlignment="1">
      <alignment wrapText="1"/>
    </xf>
    <xf numFmtId="0" fontId="267" fillId="2" borderId="308" xfId="22" applyFont="1" applyFill="1" applyBorder="1" applyAlignment="1">
      <alignment wrapText="1"/>
    </xf>
    <xf numFmtId="0" fontId="253" fillId="94" borderId="308" xfId="22" applyFont="1" applyFill="1" applyBorder="1" applyAlignment="1">
      <alignment wrapText="1"/>
    </xf>
    <xf numFmtId="0" fontId="269" fillId="2" borderId="308" xfId="22" applyFont="1" applyFill="1" applyBorder="1" applyAlignment="1">
      <alignment wrapText="1"/>
    </xf>
    <xf numFmtId="0" fontId="253" fillId="95" borderId="308" xfId="22" applyFont="1" applyFill="1" applyBorder="1" applyAlignment="1">
      <alignment wrapText="1"/>
    </xf>
    <xf numFmtId="0" fontId="273" fillId="2" borderId="308" xfId="22" applyFont="1" applyFill="1" applyBorder="1" applyAlignment="1">
      <alignment wrapText="1"/>
    </xf>
    <xf numFmtId="0" fontId="253" fillId="96" borderId="308" xfId="22" applyFont="1" applyFill="1" applyBorder="1" applyAlignment="1">
      <alignment wrapText="1"/>
    </xf>
    <xf numFmtId="0" fontId="277" fillId="2" borderId="308" xfId="22" applyFont="1" applyFill="1" applyBorder="1" applyAlignment="1">
      <alignment wrapText="1"/>
    </xf>
    <xf numFmtId="0" fontId="253" fillId="97" borderId="308" xfId="22" applyFont="1" applyFill="1" applyBorder="1" applyAlignment="1">
      <alignment wrapText="1"/>
    </xf>
    <xf numFmtId="0" fontId="281" fillId="2" borderId="308" xfId="22" applyFont="1" applyFill="1" applyBorder="1" applyAlignment="1">
      <alignment wrapText="1"/>
    </xf>
    <xf numFmtId="0" fontId="253" fillId="99" borderId="308" xfId="22" applyFont="1" applyFill="1" applyBorder="1" applyAlignment="1">
      <alignment wrapText="1"/>
    </xf>
    <xf numFmtId="0" fontId="288" fillId="2" borderId="308" xfId="22" applyFont="1" applyFill="1" applyBorder="1" applyAlignment="1">
      <alignment wrapText="1"/>
    </xf>
    <xf numFmtId="0" fontId="253" fillId="11" borderId="308" xfId="22" applyFont="1" applyFill="1" applyBorder="1" applyAlignment="1">
      <alignment wrapText="1"/>
    </xf>
    <xf numFmtId="0" fontId="290" fillId="2" borderId="308" xfId="22" applyFont="1" applyFill="1" applyBorder="1" applyAlignment="1">
      <alignment wrapText="1"/>
    </xf>
    <xf numFmtId="0" fontId="7" fillId="2" borderId="310" xfId="23" applyFill="1" applyBorder="1" applyAlignment="1" applyProtection="1">
      <alignment horizontal="center" vertical="center" wrapText="1"/>
    </xf>
    <xf numFmtId="0" fontId="7" fillId="2" borderId="311" xfId="23" applyFill="1" applyBorder="1" applyAlignment="1" applyProtection="1">
      <alignment horizontal="center" vertical="center" wrapText="1"/>
    </xf>
    <xf numFmtId="0" fontId="7" fillId="2" borderId="312" xfId="23" applyFill="1" applyBorder="1" applyAlignment="1" applyProtection="1">
      <alignment horizontal="center" vertical="center" wrapText="1"/>
    </xf>
    <xf numFmtId="0" fontId="3" fillId="0" borderId="313" xfId="21" applyBorder="1" applyAlignment="1">
      <alignment horizontal="center" vertical="center" wrapText="1"/>
    </xf>
    <xf numFmtId="0" fontId="3" fillId="0" borderId="304" xfId="21" applyBorder="1" applyAlignment="1">
      <alignment horizontal="center" vertical="center" wrapText="1"/>
    </xf>
    <xf numFmtId="0" fontId="3" fillId="0" borderId="309" xfId="21" applyBorder="1" applyAlignment="1">
      <alignment horizontal="center" vertical="center" wrapText="1"/>
    </xf>
  </cellXfs>
  <cellStyles count="49">
    <cellStyle name="Lien hypertexte" xfId="1" builtinId="8"/>
    <cellStyle name="Lien hypertexte 2" xfId="2" xr:uid="{00000000-0005-0000-0000-000001000000}"/>
    <cellStyle name="Lien hypertexte 2 2" xfId="36" xr:uid="{C1F264A9-8FDD-4A7D-B6C0-F1DCF4BF6F6B}"/>
    <cellStyle name="Lien hypertexte 2 2 2" xfId="42" xr:uid="{2AEB5425-E9B7-45C4-856D-FC5598F79056}"/>
    <cellStyle name="Lien hypertexte 2 2 3" xfId="48" xr:uid="{6C03EA9D-5DC2-4AEE-A15A-8332F9E24716}"/>
    <cellStyle name="Lien hypertexte 3" xfId="3" xr:uid="{00000000-0005-0000-0000-000002000000}"/>
    <cellStyle name="Lien hypertexte 3 2" xfId="25" xr:uid="{250627FF-71D6-415F-9E02-63B407D74A25}"/>
    <cellStyle name="Lien hypertexte 3 2 2" xfId="32" xr:uid="{728F8713-F774-4F3B-A3CD-AC29B66FEAF8}"/>
    <cellStyle name="Lien hypertexte 3 2 3" xfId="37" xr:uid="{EB94F79E-F260-4BE0-914E-7EEE30E37A14}"/>
    <cellStyle name="Lien hypertexte 4" xfId="4" xr:uid="{00000000-0005-0000-0000-000003000000}"/>
    <cellStyle name="Lien hypertexte 4 2" xfId="43" xr:uid="{3B1E2CED-8954-4569-B414-96835AF0E4DB}"/>
    <cellStyle name="Lien hypertexte 5" xfId="5" xr:uid="{00000000-0005-0000-0000-000004000000}"/>
    <cellStyle name="Lien hypertexte 5 2" xfId="41" xr:uid="{7861D8D8-98E4-4DA9-B630-950EB0249DA0}"/>
    <cellStyle name="Lien hypertexte_Copie de cc2_festival_menus_gemrcn_2011" xfId="23" xr:uid="{7627BE9D-72F9-4B73-8961-933C2B6ABC88}"/>
    <cellStyle name="Lien hypertexte_PG Positionnement 2009" xfId="31" xr:uid="{CCA417ED-7873-44B6-A3E7-AAB1D8198ED2}"/>
    <cellStyle name="Lien hypertexte_PG Positionnement 2009 2" xfId="40" xr:uid="{A7A286CF-C2CE-47B4-9CA8-F68AA2AC7248}"/>
    <cellStyle name="Milliers" xfId="6" builtinId="3"/>
    <cellStyle name="Normal" xfId="0" builtinId="0"/>
    <cellStyle name="Normal 12" xfId="21" xr:uid="{DB0EF605-7CD2-4124-BFD6-30784867CA71}"/>
    <cellStyle name="Normal 2" xfId="7" xr:uid="{00000000-0005-0000-0000-000007000000}"/>
    <cellStyle name="Normal 2 2" xfId="8" xr:uid="{00000000-0005-0000-0000-000008000000}"/>
    <cellStyle name="Normal 2 2 2" xfId="9" xr:uid="{00000000-0005-0000-0000-000009000000}"/>
    <cellStyle name="Normal 2 2 2 2" xfId="27" xr:uid="{62DD4302-D2B4-469D-B5E5-EAFE8A247250}"/>
    <cellStyle name="Normal 2 2 3" xfId="39" xr:uid="{631B7288-303E-4BE2-8623-5516FFE9FA1E}"/>
    <cellStyle name="Normal 2 3" xfId="34" xr:uid="{A79B08D1-344C-4991-9479-B73AF840F26B}"/>
    <cellStyle name="Normal 2 4" xfId="38" xr:uid="{884C8928-22E1-4A2D-B588-93350F051F5B}"/>
    <cellStyle name="Normal 3" xfId="26" xr:uid="{29A3B584-CB5E-4319-B4EB-35805458D2A8}"/>
    <cellStyle name="Normal 4" xfId="10" xr:uid="{00000000-0005-0000-0000-00000A000000}"/>
    <cellStyle name="Normal 4 3" xfId="11" xr:uid="{00000000-0005-0000-0000-00000B000000}"/>
    <cellStyle name="Normal 4 3 4" xfId="33" xr:uid="{960C37EB-3B31-4806-A61B-C4166C391BE9}"/>
    <cellStyle name="Normal 5" xfId="35" xr:uid="{4E375D6E-EA2E-4CBD-A608-ADE876024DE2}"/>
    <cellStyle name="Normal 6" xfId="12" xr:uid="{00000000-0005-0000-0000-00000C000000}"/>
    <cellStyle name="Normal_Base de données recettes (1)" xfId="20" xr:uid="{4C37D044-A453-49F9-89E5-33942E6EEEF1}"/>
    <cellStyle name="Normal_Bons de commande livraison" xfId="13" xr:uid="{00000000-0005-0000-0000-00000D000000}"/>
    <cellStyle name="Normal_Comparer recettes 2009 OK 2" xfId="14" xr:uid="{00000000-0005-0000-0000-00000E000000}"/>
    <cellStyle name="Normal_Comparer recettes 2009 OK 2 2" xfId="29" xr:uid="{F5EC164F-8A65-41BC-A8F9-07459F3475C9}"/>
    <cellStyle name="Normal_Conditionnement 3 décembre" xfId="15" xr:uid="{00000000-0005-0000-0000-00000F000000}"/>
    <cellStyle name="Normal_Cuissons Températures portait16-11-2006" xfId="16" xr:uid="{00000000-0005-0000-0000-000010000000}"/>
    <cellStyle name="Normal_EFECTIF1 2" xfId="46" xr:uid="{3F8BA222-EAC6-45EE-A61F-E882574CD302}"/>
    <cellStyle name="Normal_Forum Marais 15 09 2001" xfId="17" xr:uid="{00000000-0005-0000-0000-000011000000}"/>
    <cellStyle name="Normal_Forum Marais 15 09 2001 2" xfId="45" xr:uid="{41E21616-26DB-46DF-8035-3ECF0001E2D1}"/>
    <cellStyle name="Normal_Forum Marais 15 09 2001 2 2" xfId="47" xr:uid="{7A9C29B8-2236-43C1-8AA2-A0D6635B82DF}"/>
    <cellStyle name="Normal_Forum Marais 15 09 2001_Fiche technique C2 Mars 2008 " xfId="28" xr:uid="{84196BE1-5DE3-4E6C-B0E5-70CE4FE93AE5}"/>
    <cellStyle name="Normal_Gantt 27 janvier 2" xfId="30" xr:uid="{F3FFC8A7-B07F-4057-A73D-A63A84A583B5}"/>
    <cellStyle name="Normal_GERMCN UPC brouillon" xfId="22" xr:uid="{F14FA394-47EF-4983-83DF-F42390CCDECD}"/>
    <cellStyle name="Normal_Menussuite" xfId="24" xr:uid="{54041E31-031C-4141-8563-1DDB52478BE4}"/>
    <cellStyle name="Normal_MS Définitions_1" xfId="18" xr:uid="{00000000-0005-0000-0000-000012000000}"/>
    <cellStyle name="Normal_Salaires 2002 Modèle" xfId="44" xr:uid="{DD9A7DDF-0B7A-42E3-A218-083E6452F12A}"/>
    <cellStyle name="Normal_space" xfId="19" xr:uid="{00000000-0005-0000-0000-000013000000}"/>
  </cellStyles>
  <dxfs count="3">
    <dxf>
      <font>
        <color theme="0"/>
      </font>
      <fill>
        <patternFill>
          <bgColor theme="4" tint="-0.24994659260841701"/>
        </patternFill>
      </fill>
    </dxf>
    <dxf>
      <font>
        <b/>
        <i val="0"/>
        <color theme="0"/>
      </font>
      <fill>
        <patternFill>
          <bgColor rgb="FF7030A0"/>
        </patternFill>
      </fill>
    </dxf>
    <dxf>
      <font>
        <b/>
        <i val="0"/>
        <color theme="0"/>
      </font>
      <fill>
        <patternFill>
          <bgColor rgb="FF7030A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iagrams/colors1.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214CB41C-7DC8-46A2-AD35-11B815DA581B}" type="doc">
      <dgm:prSet loTypeId="urn:microsoft.com/office/officeart/2005/8/layout/target1" loCatId="relationship" qsTypeId="urn:microsoft.com/office/officeart/2005/8/quickstyle/3d6" qsCatId="3D" csTypeId="urn:microsoft.com/office/officeart/2005/8/colors/colorful1" csCatId="colorful" phldr="1"/>
      <dgm:spPr/>
    </dgm:pt>
    <dgm:pt modelId="{25EA7D6E-99F1-4462-B118-CD7F631F49DB}">
      <dgm:prSet phldrT="[Texte]"/>
      <dgm:spPr/>
      <dgm:t>
        <a:bodyPr/>
        <a:lstStyle/>
        <a:p>
          <a:r>
            <a:rPr lang="fr-FR"/>
            <a:t>garniture</a:t>
          </a:r>
        </a:p>
      </dgm:t>
    </dgm:pt>
    <dgm:pt modelId="{C54227E8-A1AC-4B33-A6D7-03C8C22EC5E9}" type="parTrans" cxnId="{5C706EF4-AFD2-4C44-BD03-3F7A7322A399}">
      <dgm:prSet/>
      <dgm:spPr/>
      <dgm:t>
        <a:bodyPr/>
        <a:lstStyle/>
        <a:p>
          <a:endParaRPr lang="fr-FR"/>
        </a:p>
      </dgm:t>
    </dgm:pt>
    <dgm:pt modelId="{8951920F-9618-44FC-94BD-50DA86F9EC65}" type="sibTrans" cxnId="{5C706EF4-AFD2-4C44-BD03-3F7A7322A399}">
      <dgm:prSet/>
      <dgm:spPr/>
      <dgm:t>
        <a:bodyPr/>
        <a:lstStyle/>
        <a:p>
          <a:endParaRPr lang="fr-FR"/>
        </a:p>
      </dgm:t>
    </dgm:pt>
    <dgm:pt modelId="{2DFB2CD0-6288-49B7-9A82-33943972DFBD}">
      <dgm:prSet phldrT="[Texte]"/>
      <dgm:spPr/>
      <dgm:t>
        <a:bodyPr/>
        <a:lstStyle/>
        <a:p>
          <a:r>
            <a:rPr lang="fr-FR"/>
            <a:t>appareil</a:t>
          </a:r>
        </a:p>
      </dgm:t>
    </dgm:pt>
    <dgm:pt modelId="{5AA3C0EA-9D6F-4303-8878-84FF02FFA866}" type="parTrans" cxnId="{360E47DC-E8AE-4906-B6D7-E528EC78DD8E}">
      <dgm:prSet/>
      <dgm:spPr/>
      <dgm:t>
        <a:bodyPr/>
        <a:lstStyle/>
        <a:p>
          <a:endParaRPr lang="fr-FR"/>
        </a:p>
      </dgm:t>
    </dgm:pt>
    <dgm:pt modelId="{CE9F76BE-ABDA-4D02-B8E7-628DB792F2AD}" type="sibTrans" cxnId="{360E47DC-E8AE-4906-B6D7-E528EC78DD8E}">
      <dgm:prSet/>
      <dgm:spPr/>
      <dgm:t>
        <a:bodyPr/>
        <a:lstStyle/>
        <a:p>
          <a:endParaRPr lang="fr-FR"/>
        </a:p>
      </dgm:t>
    </dgm:pt>
    <dgm:pt modelId="{39FAD670-BEE5-4DEC-810E-735C4DC1D039}">
      <dgm:prSet phldrT="[Texte]"/>
      <dgm:spPr/>
      <dgm:t>
        <a:bodyPr/>
        <a:lstStyle/>
        <a:p>
          <a:r>
            <a:rPr lang="fr-FR"/>
            <a:t>pate</a:t>
          </a:r>
        </a:p>
      </dgm:t>
    </dgm:pt>
    <dgm:pt modelId="{4EA035D7-ABB3-4A1A-A1AC-C84A9E89777E}" type="parTrans" cxnId="{4D1CC472-0C59-42CA-B556-E995FCA8C83F}">
      <dgm:prSet/>
      <dgm:spPr/>
      <dgm:t>
        <a:bodyPr/>
        <a:lstStyle/>
        <a:p>
          <a:endParaRPr lang="fr-FR"/>
        </a:p>
      </dgm:t>
    </dgm:pt>
    <dgm:pt modelId="{7198B2D1-F2EC-47D7-8D3B-417A07A01CFD}" type="sibTrans" cxnId="{4D1CC472-0C59-42CA-B556-E995FCA8C83F}">
      <dgm:prSet/>
      <dgm:spPr/>
      <dgm:t>
        <a:bodyPr/>
        <a:lstStyle/>
        <a:p>
          <a:endParaRPr lang="fr-FR"/>
        </a:p>
      </dgm:t>
    </dgm:pt>
    <dgm:pt modelId="{9D7DD4FB-464F-4BC0-AEC6-9816758D0E6D}" type="pres">
      <dgm:prSet presAssocID="{214CB41C-7DC8-46A2-AD35-11B815DA581B}" presName="composite" presStyleCnt="0">
        <dgm:presLayoutVars>
          <dgm:chMax val="5"/>
          <dgm:dir/>
          <dgm:resizeHandles val="exact"/>
        </dgm:presLayoutVars>
      </dgm:prSet>
      <dgm:spPr/>
    </dgm:pt>
    <dgm:pt modelId="{9F6578EC-0EA8-494C-ABE2-36BAEE9A18C4}" type="pres">
      <dgm:prSet presAssocID="{25EA7D6E-99F1-4462-B118-CD7F631F49DB}" presName="circle1" presStyleLbl="lnNode1" presStyleIdx="0" presStyleCnt="3" custScaleX="300926" custScaleY="284723" custLinFactNeighborX="17602" custLinFactNeighborY="35204"/>
      <dgm:spPr/>
    </dgm:pt>
    <dgm:pt modelId="{E9A320C5-9217-4BD7-9125-9DF9912C1300}" type="pres">
      <dgm:prSet presAssocID="{25EA7D6E-99F1-4462-B118-CD7F631F49DB}" presName="text1" presStyleLbl="revTx" presStyleIdx="0" presStyleCnt="3">
        <dgm:presLayoutVars>
          <dgm:bulletEnabled val="1"/>
        </dgm:presLayoutVars>
      </dgm:prSet>
      <dgm:spPr/>
    </dgm:pt>
    <dgm:pt modelId="{F0071ECC-22C7-4606-A1DC-EECA13F7ED1C}" type="pres">
      <dgm:prSet presAssocID="{25EA7D6E-99F1-4462-B118-CD7F631F49DB}" presName="line1" presStyleLbl="callout" presStyleIdx="0" presStyleCnt="6"/>
      <dgm:spPr/>
    </dgm:pt>
    <dgm:pt modelId="{3DD5EF9D-7C8B-46F9-9947-1A2E8E3674C2}" type="pres">
      <dgm:prSet presAssocID="{25EA7D6E-99F1-4462-B118-CD7F631F49DB}" presName="d1" presStyleLbl="callout" presStyleIdx="1" presStyleCnt="6"/>
      <dgm:spPr/>
    </dgm:pt>
    <dgm:pt modelId="{D1190DAD-5841-4615-998E-900BFF221814}" type="pres">
      <dgm:prSet presAssocID="{2DFB2CD0-6288-49B7-9A82-33943972DFBD}" presName="circle2" presStyleLbl="lnNode1" presStyleIdx="1" presStyleCnt="3" custScaleX="157407" custScaleY="156636"/>
      <dgm:spPr/>
    </dgm:pt>
    <dgm:pt modelId="{ED7C3A72-918F-4DBA-8C27-EBF5DF84000B}" type="pres">
      <dgm:prSet presAssocID="{2DFB2CD0-6288-49B7-9A82-33943972DFBD}" presName="text2" presStyleLbl="revTx" presStyleIdx="1" presStyleCnt="3">
        <dgm:presLayoutVars>
          <dgm:bulletEnabled val="1"/>
        </dgm:presLayoutVars>
      </dgm:prSet>
      <dgm:spPr/>
    </dgm:pt>
    <dgm:pt modelId="{A4D86D11-9E63-437A-A30B-93AF2E24557B}" type="pres">
      <dgm:prSet presAssocID="{2DFB2CD0-6288-49B7-9A82-33943972DFBD}" presName="line2" presStyleLbl="callout" presStyleIdx="2" presStyleCnt="6"/>
      <dgm:spPr/>
    </dgm:pt>
    <dgm:pt modelId="{A6F30462-8FBB-4858-BB15-629689765207}" type="pres">
      <dgm:prSet presAssocID="{2DFB2CD0-6288-49B7-9A82-33943972DFBD}" presName="d2" presStyleLbl="callout" presStyleIdx="3" presStyleCnt="6"/>
      <dgm:spPr/>
    </dgm:pt>
    <dgm:pt modelId="{BE22EF5A-D512-4CCB-9ACA-0274A5AFAA68}" type="pres">
      <dgm:prSet presAssocID="{39FAD670-BEE5-4DEC-810E-735C4DC1D039}" presName="circle3" presStyleLbl="lnNode1" presStyleIdx="2" presStyleCnt="3" custLinFactNeighborX="1760" custLinFactNeighborY="-5281"/>
      <dgm:spPr/>
    </dgm:pt>
    <dgm:pt modelId="{14F73FC4-6E68-476D-9180-080210AE3637}" type="pres">
      <dgm:prSet presAssocID="{39FAD670-BEE5-4DEC-810E-735C4DC1D039}" presName="text3" presStyleLbl="revTx" presStyleIdx="2" presStyleCnt="3" custLinFactNeighborX="-99133" custLinFactNeighborY="-6798">
        <dgm:presLayoutVars>
          <dgm:bulletEnabled val="1"/>
        </dgm:presLayoutVars>
      </dgm:prSet>
      <dgm:spPr/>
    </dgm:pt>
    <dgm:pt modelId="{D78CABE5-3F06-4918-8B9F-95537A2E4443}" type="pres">
      <dgm:prSet presAssocID="{39FAD670-BEE5-4DEC-810E-735C4DC1D039}" presName="line3" presStyleLbl="callout" presStyleIdx="4" presStyleCnt="6"/>
      <dgm:spPr/>
    </dgm:pt>
    <dgm:pt modelId="{CCF735EC-3542-4286-ADA4-38059AC52901}" type="pres">
      <dgm:prSet presAssocID="{39FAD670-BEE5-4DEC-810E-735C4DC1D039}" presName="d3" presStyleLbl="callout" presStyleIdx="5" presStyleCnt="6" custFlipVert="1" custFlipHor="1" custScaleX="33894" custScaleY="23491" custLinFactNeighborX="36384" custLinFactNeighborY="-38715"/>
      <dgm:spPr/>
    </dgm:pt>
  </dgm:ptLst>
  <dgm:cxnLst>
    <dgm:cxn modelId="{316C6969-96A9-4871-BA07-AE36B6A4B7D6}" type="presOf" srcId="{2DFB2CD0-6288-49B7-9A82-33943972DFBD}" destId="{ED7C3A72-918F-4DBA-8C27-EBF5DF84000B}" srcOrd="0" destOrd="0" presId="urn:microsoft.com/office/officeart/2005/8/layout/target1"/>
    <dgm:cxn modelId="{7235646A-18A9-415A-9FC0-CCAEAADCEFD8}" type="presOf" srcId="{39FAD670-BEE5-4DEC-810E-735C4DC1D039}" destId="{14F73FC4-6E68-476D-9180-080210AE3637}" srcOrd="0" destOrd="0" presId="urn:microsoft.com/office/officeart/2005/8/layout/target1"/>
    <dgm:cxn modelId="{4D1CC472-0C59-42CA-B556-E995FCA8C83F}" srcId="{214CB41C-7DC8-46A2-AD35-11B815DA581B}" destId="{39FAD670-BEE5-4DEC-810E-735C4DC1D039}" srcOrd="2" destOrd="0" parTransId="{4EA035D7-ABB3-4A1A-A1AC-C84A9E89777E}" sibTransId="{7198B2D1-F2EC-47D7-8D3B-417A07A01CFD}"/>
    <dgm:cxn modelId="{7506BDB9-57C0-4DD7-B5E5-AF8852734A1D}" type="presOf" srcId="{25EA7D6E-99F1-4462-B118-CD7F631F49DB}" destId="{E9A320C5-9217-4BD7-9125-9DF9912C1300}" srcOrd="0" destOrd="0" presId="urn:microsoft.com/office/officeart/2005/8/layout/target1"/>
    <dgm:cxn modelId="{360E47DC-E8AE-4906-B6D7-E528EC78DD8E}" srcId="{214CB41C-7DC8-46A2-AD35-11B815DA581B}" destId="{2DFB2CD0-6288-49B7-9A82-33943972DFBD}" srcOrd="1" destOrd="0" parTransId="{5AA3C0EA-9D6F-4303-8878-84FF02FFA866}" sibTransId="{CE9F76BE-ABDA-4D02-B8E7-628DB792F2AD}"/>
    <dgm:cxn modelId="{1FD977EC-8F32-4C9B-81C7-BA17BF7A14D0}" type="presOf" srcId="{214CB41C-7DC8-46A2-AD35-11B815DA581B}" destId="{9D7DD4FB-464F-4BC0-AEC6-9816758D0E6D}" srcOrd="0" destOrd="0" presId="urn:microsoft.com/office/officeart/2005/8/layout/target1"/>
    <dgm:cxn modelId="{5C706EF4-AFD2-4C44-BD03-3F7A7322A399}" srcId="{214CB41C-7DC8-46A2-AD35-11B815DA581B}" destId="{25EA7D6E-99F1-4462-B118-CD7F631F49DB}" srcOrd="0" destOrd="0" parTransId="{C54227E8-A1AC-4B33-A6D7-03C8C22EC5E9}" sibTransId="{8951920F-9618-44FC-94BD-50DA86F9EC65}"/>
    <dgm:cxn modelId="{9F6BCFE7-CBF3-45B8-BBD8-D4FF8F24D83B}" type="presParOf" srcId="{9D7DD4FB-464F-4BC0-AEC6-9816758D0E6D}" destId="{9F6578EC-0EA8-494C-ABE2-36BAEE9A18C4}" srcOrd="0" destOrd="0" presId="urn:microsoft.com/office/officeart/2005/8/layout/target1"/>
    <dgm:cxn modelId="{A100FF78-EE8C-4487-8204-5BDA5EC683BB}" type="presParOf" srcId="{9D7DD4FB-464F-4BC0-AEC6-9816758D0E6D}" destId="{E9A320C5-9217-4BD7-9125-9DF9912C1300}" srcOrd="1" destOrd="0" presId="urn:microsoft.com/office/officeart/2005/8/layout/target1"/>
    <dgm:cxn modelId="{BE9909A7-1369-4A8A-A81E-98AA57BDFA82}" type="presParOf" srcId="{9D7DD4FB-464F-4BC0-AEC6-9816758D0E6D}" destId="{F0071ECC-22C7-4606-A1DC-EECA13F7ED1C}" srcOrd="2" destOrd="0" presId="urn:microsoft.com/office/officeart/2005/8/layout/target1"/>
    <dgm:cxn modelId="{B8D85A26-D8E9-4F0F-9821-9DFE6BC17BF1}" type="presParOf" srcId="{9D7DD4FB-464F-4BC0-AEC6-9816758D0E6D}" destId="{3DD5EF9D-7C8B-46F9-9947-1A2E8E3674C2}" srcOrd="3" destOrd="0" presId="urn:microsoft.com/office/officeart/2005/8/layout/target1"/>
    <dgm:cxn modelId="{2A248D66-87C9-4D97-BDB7-C027009DDA14}" type="presParOf" srcId="{9D7DD4FB-464F-4BC0-AEC6-9816758D0E6D}" destId="{D1190DAD-5841-4615-998E-900BFF221814}" srcOrd="4" destOrd="0" presId="urn:microsoft.com/office/officeart/2005/8/layout/target1"/>
    <dgm:cxn modelId="{EBDA7410-B5CA-44B2-8235-15B1832BA843}" type="presParOf" srcId="{9D7DD4FB-464F-4BC0-AEC6-9816758D0E6D}" destId="{ED7C3A72-918F-4DBA-8C27-EBF5DF84000B}" srcOrd="5" destOrd="0" presId="urn:microsoft.com/office/officeart/2005/8/layout/target1"/>
    <dgm:cxn modelId="{79896A76-3E30-4E91-AF4F-6AAFEA5E9B8B}" type="presParOf" srcId="{9D7DD4FB-464F-4BC0-AEC6-9816758D0E6D}" destId="{A4D86D11-9E63-437A-A30B-93AF2E24557B}" srcOrd="6" destOrd="0" presId="urn:microsoft.com/office/officeart/2005/8/layout/target1"/>
    <dgm:cxn modelId="{FDA9FD70-1E7B-4D7A-A79D-51811A73B39C}" type="presParOf" srcId="{9D7DD4FB-464F-4BC0-AEC6-9816758D0E6D}" destId="{A6F30462-8FBB-4858-BB15-629689765207}" srcOrd="7" destOrd="0" presId="urn:microsoft.com/office/officeart/2005/8/layout/target1"/>
    <dgm:cxn modelId="{40E8C6B3-92D7-435D-980B-369DC389B9EF}" type="presParOf" srcId="{9D7DD4FB-464F-4BC0-AEC6-9816758D0E6D}" destId="{BE22EF5A-D512-4CCB-9ACA-0274A5AFAA68}" srcOrd="8" destOrd="0" presId="urn:microsoft.com/office/officeart/2005/8/layout/target1"/>
    <dgm:cxn modelId="{51F426DF-7578-480C-BA7F-0FDCB4FC7B63}" type="presParOf" srcId="{9D7DD4FB-464F-4BC0-AEC6-9816758D0E6D}" destId="{14F73FC4-6E68-476D-9180-080210AE3637}" srcOrd="9" destOrd="0" presId="urn:microsoft.com/office/officeart/2005/8/layout/target1"/>
    <dgm:cxn modelId="{964F7FF8-7250-4665-AF7F-6AB66AEBD7AC}" type="presParOf" srcId="{9D7DD4FB-464F-4BC0-AEC6-9816758D0E6D}" destId="{D78CABE5-3F06-4918-8B9F-95537A2E4443}" srcOrd="10" destOrd="0" presId="urn:microsoft.com/office/officeart/2005/8/layout/target1"/>
    <dgm:cxn modelId="{2B01513D-6891-49E3-A106-3D1226995830}" type="presParOf" srcId="{9D7DD4FB-464F-4BC0-AEC6-9816758D0E6D}" destId="{CCF735EC-3542-4286-ADA4-38059AC52901}" srcOrd="11" destOrd="0" presId="urn:microsoft.com/office/officeart/2005/8/layout/target1"/>
  </dgm:cxnLst>
  <dgm:bg/>
  <dgm:whole/>
  <dgm:extLst>
    <a:ext uri="http://schemas.microsoft.com/office/drawing/2008/diagram">
      <dsp:dataModelExt xmlns:dsp="http://schemas.microsoft.com/office/drawing/2008/diagram" relId="rId23"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E22EF5A-D512-4CCB-9ACA-0274A5AFAA68}">
      <dsp:nvSpPr>
        <dsp:cNvPr id="0" name=""/>
        <dsp:cNvSpPr/>
      </dsp:nvSpPr>
      <dsp:spPr>
        <a:xfrm>
          <a:off x="323143" y="539072"/>
          <a:ext cx="1921668" cy="1921668"/>
        </a:xfrm>
        <a:prstGeom prst="ellipse">
          <a:avLst/>
        </a:prstGeom>
        <a:solidFill>
          <a:schemeClr val="accent4">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D1190DAD-5841-4615-998E-900BFF221814}">
      <dsp:nvSpPr>
        <dsp:cNvPr id="0" name=""/>
        <dsp:cNvSpPr/>
      </dsp:nvSpPr>
      <dsp:spPr>
        <a:xfrm>
          <a:off x="342703" y="698383"/>
          <a:ext cx="1814904" cy="1806015"/>
        </a:xfrm>
        <a:prstGeom prst="ellipse">
          <a:avLst/>
        </a:prstGeom>
        <a:solidFill>
          <a:schemeClr val="accent3">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9F6578EC-0EA8-494C-ABE2-36BAEE9A18C4}">
      <dsp:nvSpPr>
        <dsp:cNvPr id="0" name=""/>
        <dsp:cNvSpPr/>
      </dsp:nvSpPr>
      <dsp:spPr>
        <a:xfrm>
          <a:off x="739526" y="1189548"/>
          <a:ext cx="1156560" cy="1094286"/>
        </a:xfrm>
        <a:prstGeom prst="ellipse">
          <a:avLst/>
        </a:prstGeom>
        <a:solidFill>
          <a:schemeClr val="accent2">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E9A320C5-9217-4BD7-9125-9DF9912C1300}">
      <dsp:nvSpPr>
        <dsp:cNvPr id="0" name=""/>
        <dsp:cNvSpPr/>
      </dsp:nvSpPr>
      <dsp:spPr>
        <a:xfrm>
          <a:off x="2531268" y="0"/>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garniture</a:t>
          </a:r>
        </a:p>
      </dsp:txBody>
      <dsp:txXfrm>
        <a:off x="2531268" y="0"/>
        <a:ext cx="960834" cy="560486"/>
      </dsp:txXfrm>
    </dsp:sp>
    <dsp:sp modelId="{F0071ECC-22C7-4606-A1DC-EECA13F7ED1C}">
      <dsp:nvSpPr>
        <dsp:cNvPr id="0" name=""/>
        <dsp:cNvSpPr/>
      </dsp:nvSpPr>
      <dsp:spPr>
        <a:xfrm>
          <a:off x="2291060" y="280243"/>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3DD5EF9D-7C8B-46F9-9947-1A2E8E3674C2}">
      <dsp:nvSpPr>
        <dsp:cNvPr id="0" name=""/>
        <dsp:cNvSpPr/>
      </dsp:nvSpPr>
      <dsp:spPr>
        <a:xfrm rot="5400000">
          <a:off x="1109714" y="421005"/>
          <a:ext cx="1320826" cy="103994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ED7C3A72-918F-4DBA-8C27-EBF5DF84000B}">
      <dsp:nvSpPr>
        <dsp:cNvPr id="0" name=""/>
        <dsp:cNvSpPr/>
      </dsp:nvSpPr>
      <dsp:spPr>
        <a:xfrm>
          <a:off x="2531268" y="560486"/>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appareil</a:t>
          </a:r>
        </a:p>
      </dsp:txBody>
      <dsp:txXfrm>
        <a:off x="2531268" y="560486"/>
        <a:ext cx="960834" cy="560486"/>
      </dsp:txXfrm>
    </dsp:sp>
    <dsp:sp modelId="{A4D86D11-9E63-437A-A30B-93AF2E24557B}">
      <dsp:nvSpPr>
        <dsp:cNvPr id="0" name=""/>
        <dsp:cNvSpPr/>
      </dsp:nvSpPr>
      <dsp:spPr>
        <a:xfrm>
          <a:off x="2291060" y="840730"/>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A6F30462-8FBB-4858-BB15-629689765207}">
      <dsp:nvSpPr>
        <dsp:cNvPr id="0" name=""/>
        <dsp:cNvSpPr/>
      </dsp:nvSpPr>
      <dsp:spPr>
        <a:xfrm rot="5400000">
          <a:off x="1393224" y="972748"/>
          <a:ext cx="1029245" cy="76450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14F73FC4-6E68-476D-9180-080210AE3637}">
      <dsp:nvSpPr>
        <dsp:cNvPr id="0" name=""/>
        <dsp:cNvSpPr/>
      </dsp:nvSpPr>
      <dsp:spPr>
        <a:xfrm>
          <a:off x="1578764" y="1082871"/>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pate</a:t>
          </a:r>
        </a:p>
      </dsp:txBody>
      <dsp:txXfrm>
        <a:off x="1578764" y="1082871"/>
        <a:ext cx="960834" cy="560486"/>
      </dsp:txXfrm>
    </dsp:sp>
    <dsp:sp modelId="{D78CABE5-3F06-4918-8B9F-95537A2E4443}">
      <dsp:nvSpPr>
        <dsp:cNvPr id="0" name=""/>
        <dsp:cNvSpPr/>
      </dsp:nvSpPr>
      <dsp:spPr>
        <a:xfrm>
          <a:off x="2291060" y="1401216"/>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CCF735EC-3542-4286-ADA4-38059AC52901}">
      <dsp:nvSpPr>
        <dsp:cNvPr id="0" name=""/>
        <dsp:cNvSpPr/>
      </dsp:nvSpPr>
      <dsp:spPr>
        <a:xfrm rot="5400000" flipH="1" flipV="1">
          <a:off x="2136336" y="1400999"/>
          <a:ext cx="172743" cy="16576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5/8/layout/target1">
  <dgm:title val=""/>
  <dgm:desc val=""/>
  <dgm:catLst>
    <dgm:cat type="relationship" pri="25000"/>
    <dgm:cat type="convert" pri="20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resizeHandles val="exact"/>
    </dgm:varLst>
    <dgm:alg type="composite">
      <dgm:param type="ar" val="1.25"/>
    </dgm:alg>
    <dgm:shape xmlns:r="http://schemas.openxmlformats.org/officeDocument/2006/relationships" r:blip="">
      <dgm:adjLst/>
    </dgm:shape>
    <dgm:presOf/>
    <dgm:choose name="Name0">
      <dgm:if name="Name1" func="var" arg="dir" op="equ" val="norm">
        <dgm:choose name="Name2">
          <dgm:if name="Name3" axis="ch" ptType="node" func="cnt" op="equ" val="0">
            <dgm:constrLst/>
          </dgm:if>
          <dgm:if name="Name4"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r" for="ch" forName="line1" refType="l" refFor="ch" refForName="text1"/>
              <dgm:constr type="h" for="ch" forName="line1"/>
              <dgm:constr type="l" for="ch" forName="d1" refType="w" fact="0.3"/>
              <dgm:constr type="b" for="ch" forName="d1" refType="h" fact="0.625"/>
              <dgm:constr type="w" for="ch" forName="d1" refType="w" fact="0.32475"/>
              <dgm:constr type="h" for="ch" forName="d1" refType="h" fact="0.469"/>
            </dgm:constrLst>
          </dgm:if>
          <dgm:if name="Name5"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312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44325"/>
              <dgm:constr type="b" for="ch" forName="d2" refType="h" fact="0.7975"/>
              <dgm:constr type="w" for="ch" forName="d2" refType="w" fact="0.1815"/>
              <dgm:constr type="h" for="ch" forName="d2" refType="h" fact="0.3283"/>
            </dgm:constrLst>
          </dgm:if>
          <dgm:if name="Name6"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2187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2187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86"/>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7175"/>
              <dgm:constr type="b" for="ch" forName="d3" refType="h" fact="0.83375"/>
              <dgm:constr type="w" for="ch" forName="d3" refType="w" fact="0.1527"/>
              <dgm:constr type="h" for="ch" forName="d3" refType="h" fact="0.287"/>
            </dgm:constrLst>
          </dgm:if>
          <dgm:if name="Name7"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7938"/>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29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7938"/>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662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25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r" for="ch" forName="text4" refType="w"/>
              <dgm:constr type="t" for="ch" forName="text4" refType="b" refFor="ch" refForName="text3"/>
              <dgm:constr type="l" for="ch" forName="line4" refType="w" fact="0.625"/>
              <dgm:constr type="ctrY" for="ch" forName="line4" refType="ctrY" refFor="ch" refForName="text4"/>
              <dgm:constr type="w" for="ch" forName="line4" refType="w" fact="0.075"/>
              <dgm:constr type="h" for="ch" forName="line4"/>
              <dgm:constr type="l" for="ch" forName="d4" refType="w" fact="0.48525"/>
              <dgm:constr type="b" for="ch" forName="d4" refType="h" fact="0.85594"/>
              <dgm:constr type="w" for="ch" forName="d4" refType="w" fact="0.1394"/>
              <dgm:constr type="h" for="ch" forName="d4" refType="h" fact="0.2282"/>
            </dgm:constrLst>
          </dgm:if>
          <dgm:if name="Name8"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324"/>
              <dgm:constr type="r" for="ch" forName="text1" refType="w"/>
              <dgm:constr type="ctrY" for="ch" forName="text1" refType="h" fact="0.13"/>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324"/>
              <dgm:constr type="r" for="ch" forName="text2" refType="w"/>
              <dgm:constr type="ctrY" for="ch" forName="text2" refType="h" fact="0.27"/>
              <dgm:constr type="l" for="ch" forName="line2" refType="w" fact="0.625"/>
              <dgm:constr type="ctrY" for="ch" forName="line2" refType="ctrY" refFor="ch" refForName="text2"/>
              <dgm:constr type="w" for="ch" forName="line2" refType="w" fact="0.075"/>
              <dgm:constr type="h" for="ch" forName="line2"/>
              <dgm:constr type="l" for="ch" forName="d2" refType="w" fact="0.3498"/>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r" for="ch" forName="text3" refType="w"/>
              <dgm:constr type="ctrY" for="ch" forName="text3" refType="h" fact="0.41"/>
              <dgm:constr type="l" for="ch" forName="line3" refType="w" fact="0.625"/>
              <dgm:constr type="ctrY" for="ch" forName="line3" refType="ctrY" refFor="ch" refForName="text3"/>
              <dgm:constr type="w" for="ch" forName="line3" refType="w" fact="0.075"/>
              <dgm:constr type="h" for="ch" forName="line3"/>
              <dgm:constr type="l" for="ch" forName="d3" refType="w" fact="0.394"/>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r" for="ch" forName="text4" refType="w"/>
              <dgm:constr type="ctrY" for="ch" forName="text4" refType="h" fact="0.547"/>
              <dgm:constr type="l" for="ch" forName="line4" refType="w" fact="0.625"/>
              <dgm:constr type="ctrY" for="ch" forName="line4" refType="ctrY" refFor="ch" refForName="text4"/>
              <dgm:constr type="w" for="ch" forName="line4" refType="w" fact="0.075"/>
              <dgm:constr type="h" for="ch" forName="line4"/>
              <dgm:constr type="l" for="ch" forName="d4" refType="w" fact="0.446"/>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r" for="ch" forName="text5" refType="w"/>
              <dgm:constr type="ctrY" for="ch" forName="text5" refType="h" fact="0.68"/>
              <dgm:constr type="l" for="ch" forName="line5" refType="w" fact="0.625"/>
              <dgm:constr type="ctrY" for="ch" forName="line5" refType="ctrY" refFor="ch" refForName="text5"/>
              <dgm:constr type="w" for="ch" forName="line5" refType="w" fact="0.075"/>
              <dgm:constr type="h" for="ch" forName="line5"/>
              <dgm:constr type="l" for="ch" forName="d5" refType="w" fact="0.495"/>
              <dgm:constr type="b" for="ch" forName="d5" refType="h" fact="0.855"/>
              <dgm:constr type="w" for="ch" forName="d5" refType="w" fact="0.13"/>
              <dgm:constr type="h" for="ch" forName="d5" refType="h" fact="0.175"/>
            </dgm:constrLst>
          </dgm:if>
          <dgm:else name="Name9"/>
        </dgm:choose>
      </dgm:if>
      <dgm:else name="Name10">
        <dgm:choose name="Name11">
          <dgm:if name="Name12" axis="ch" ptType="node" func="cnt" op="equ" val="0">
            <dgm:constrLst/>
          </dgm:if>
          <dgm:if name="Name13"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Lst>
          </dgm:if>
          <dgm:if name="Name14"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312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55675"/>
              <dgm:constr type="b" for="ch" forName="d2" refType="h" fact="0.7975"/>
              <dgm:constr type="w" for="ch" forName="d2" refType="w" fact="0.1815"/>
              <dgm:constr type="h" for="ch" forName="d2" refType="h" fact="0.3283"/>
            </dgm:constrLst>
          </dgm:if>
          <dgm:if name="Name15"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2187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2187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14"/>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2825"/>
              <dgm:constr type="b" for="ch" forName="d3" refType="h" fact="0.83375"/>
              <dgm:constr type="w" for="ch" forName="d3" refType="w" fact="0.1527"/>
              <dgm:constr type="h" for="ch" forName="d3" refType="h" fact="0.287"/>
            </dgm:constrLst>
          </dgm:if>
          <dgm:if name="Name16"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7938"/>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0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7938"/>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337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74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l" for="ch" forName="text4"/>
              <dgm:constr type="t" for="ch" forName="text4" refType="b" refFor="ch" refForName="text3"/>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1475"/>
              <dgm:constr type="b" for="ch" forName="d4" refType="h" fact="0.85594"/>
              <dgm:constr type="w" for="ch" forName="d4" refType="w" fact="0.1394"/>
              <dgm:constr type="h" for="ch" forName="d4" refType="h" fact="0.2282"/>
            </dgm:constrLst>
          </dgm:if>
          <dgm:if name="Name17"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324"/>
              <dgm:constr type="l" for="ch" forName="text1"/>
              <dgm:constr type="ctrY" for="ch" forName="text1" refType="h" fact="0.13"/>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324"/>
              <dgm:constr type="l" for="ch" forName="text2"/>
              <dgm:constr type="ctrY" for="ch" forName="text2" refType="h" fact="0.27"/>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502"/>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l" for="ch" forName="text3"/>
              <dgm:constr type="ctrY" for="ch" forName="text3" refType="h" fact="0.41"/>
              <dgm:constr type="l" for="ch" forName="line3" refType="r" refFor="ch" refForName="text3"/>
              <dgm:constr type="ctrY" for="ch" forName="line3" refType="ctrY" refFor="ch" refForName="text3"/>
              <dgm:constr type="r" for="ch" forName="line3" refType="w" fact="0.375"/>
              <dgm:constr type="h" for="ch" forName="line3"/>
              <dgm:constr type="r" for="ch" forName="d3" refType="w" fact="0.606"/>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l" for="ch" forName="text4"/>
              <dgm:constr type="ctrY" for="ch" forName="text4" refType="h" fact="0.547"/>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54"/>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l" for="ch" forName="text5"/>
              <dgm:constr type="ctrY" for="ch" forName="text5" refType="h" fact="0.68"/>
              <dgm:constr type="l" for="ch" forName="line5" refType="r" refFor="ch" refForName="text5"/>
              <dgm:constr type="ctrY" for="ch" forName="line5" refType="ctrY" refFor="ch" refForName="text5"/>
              <dgm:constr type="r" for="ch" forName="line5" refType="w" fact="0.375"/>
              <dgm:constr type="h" for="ch" forName="line5"/>
              <dgm:constr type="r" for="ch" forName="d5" refType="w" fact="0.505"/>
              <dgm:constr type="b" for="ch" forName="d5" refType="h" fact="0.855"/>
              <dgm:constr type="w" for="ch" forName="d5" refType="w" fact="0.13"/>
              <dgm:constr type="h" for="ch" forName="d5" refType="h" fact="0.175"/>
            </dgm:constrLst>
          </dgm:if>
          <dgm:else name="Name18"/>
        </dgm:choose>
      </dgm:else>
    </dgm:choose>
    <dgm:ruleLst/>
    <dgm:forEach name="Name19" axis="ch" ptType="node" cnt="1">
      <dgm:layoutNode name="circle1" styleLbl="lnNode1">
        <dgm:alg type="sp"/>
        <dgm:shape xmlns:r="http://schemas.openxmlformats.org/officeDocument/2006/relationships" type="ellipse" r:blip="">
          <dgm:adjLst/>
        </dgm:shape>
        <dgm:presOf/>
        <dgm:constrLst/>
        <dgm:ruleLst/>
      </dgm:layoutNode>
      <dgm:layoutNode name="text1" styleLbl="revTx">
        <dgm:varLst>
          <dgm:bulletEnabled val="1"/>
        </dgm:varLst>
        <dgm:choose name="Name20">
          <dgm:if name="Name21" func="var" arg="dir" op="equ" val="norm">
            <dgm:choose name="Name22">
              <dgm:if name="Name23" axis="root des" ptType="all node" func="maxDepth" op="gt" val="1">
                <dgm:alg type="tx">
                  <dgm:param type="parTxLTRAlign" val="l"/>
                  <dgm:param type="parTxRTLAlign" val="r"/>
                </dgm:alg>
              </dgm:if>
              <dgm:else name="Name24">
                <dgm:alg type="tx">
                  <dgm:param type="parTxLTRAlign" val="l"/>
                  <dgm:param type="parTxRTLAlign" val="l"/>
                </dgm:alg>
              </dgm:else>
            </dgm:choose>
          </dgm:if>
          <dgm:else name="Name25">
            <dgm:choose name="Name26">
              <dgm:if name="Name27" axis="root des" ptType="all node" func="maxDepth" op="gt" val="1">
                <dgm:alg type="tx">
                  <dgm:param type="parTxLTRAlign" val="l"/>
                  <dgm:param type="parTxRTLAlign" val="r"/>
                </dgm:alg>
              </dgm:if>
              <dgm:else name="Name28">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29">
          <dgm:if name="Name30" func="var" arg="dir" op="equ" val="norm">
            <dgm:constrLst>
              <dgm:constr type="tMarg" refType="primFontSz" fact="0.1"/>
              <dgm:constr type="bMarg" refType="primFontSz" fact="0.1"/>
              <dgm:constr type="rMarg" refType="primFontSz" fact="0.1"/>
            </dgm:constrLst>
          </dgm:if>
          <dgm:else name="Name31">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1" styleLbl="callout">
        <dgm:alg type="sp"/>
        <dgm:shape xmlns:r="http://schemas.openxmlformats.org/officeDocument/2006/relationships" type="line" r:blip="">
          <dgm:adjLst/>
        </dgm:shape>
        <dgm:presOf/>
        <dgm:constrLst/>
        <dgm:ruleLst/>
      </dgm:layoutNode>
      <dgm:layoutNode name="d1" styleLbl="callout">
        <dgm:alg type="sp"/>
        <dgm:choose name="Name32">
          <dgm:if name="Name33" func="var" arg="dir" op="equ" val="norm">
            <dgm:shape xmlns:r="http://schemas.openxmlformats.org/officeDocument/2006/relationships" rot="90" type="line" r:blip="">
              <dgm:adjLst/>
            </dgm:shape>
          </dgm:if>
          <dgm:else name="Name34">
            <dgm:shape xmlns:r="http://schemas.openxmlformats.org/officeDocument/2006/relationships" rot="180" type="line" r:blip="">
              <dgm:adjLst/>
            </dgm:shape>
          </dgm:else>
        </dgm:choose>
        <dgm:presOf/>
        <dgm:constrLst/>
        <dgm:ruleLst/>
      </dgm:layoutNode>
    </dgm:forEach>
    <dgm:forEach name="Name35" axis="ch" ptType="node" st="2" cnt="1">
      <dgm:layoutNode name="circle2" styleLbl="lnNode1">
        <dgm:alg type="sp"/>
        <dgm:shape xmlns:r="http://schemas.openxmlformats.org/officeDocument/2006/relationships" type="ellipse" r:blip="" zOrderOff="-5">
          <dgm:adjLst/>
        </dgm:shape>
        <dgm:presOf/>
        <dgm:constrLst/>
        <dgm:ruleLst/>
      </dgm:layoutNode>
      <dgm:layoutNode name="text2" styleLbl="revTx">
        <dgm:varLst>
          <dgm:bulletEnabled val="1"/>
        </dgm:varLst>
        <dgm:choose name="Name36">
          <dgm:if name="Name37" func="var" arg="dir" op="equ" val="norm">
            <dgm:choose name="Name38">
              <dgm:if name="Name39" axis="root des" ptType="all node" func="maxDepth" op="gt" val="1">
                <dgm:alg type="tx">
                  <dgm:param type="parTxLTRAlign" val="l"/>
                  <dgm:param type="parTxRTLAlign" val="r"/>
                </dgm:alg>
              </dgm:if>
              <dgm:else name="Name40">
                <dgm:alg type="tx">
                  <dgm:param type="parTxLTRAlign" val="l"/>
                  <dgm:param type="parTxRTLAlign" val="l"/>
                </dgm:alg>
              </dgm:else>
            </dgm:choose>
          </dgm:if>
          <dgm:else name="Name41">
            <dgm:choose name="Name42">
              <dgm:if name="Name43" axis="root des" ptType="all node" func="maxDepth" op="gt" val="1">
                <dgm:alg type="tx">
                  <dgm:param type="parTxLTRAlign" val="l"/>
                  <dgm:param type="parTxRTLAlign" val="r"/>
                </dgm:alg>
              </dgm:if>
              <dgm:else name="Name44">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45">
          <dgm:if name="Name46" func="var" arg="dir" op="equ" val="norm">
            <dgm:constrLst>
              <dgm:constr type="tMarg" refType="primFontSz" fact="0.1"/>
              <dgm:constr type="bMarg" refType="primFontSz" fact="0.1"/>
              <dgm:constr type="rMarg" refType="primFontSz" fact="0.1"/>
            </dgm:constrLst>
          </dgm:if>
          <dgm:else name="Name47">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2" styleLbl="callout">
        <dgm:alg type="sp"/>
        <dgm:shape xmlns:r="http://schemas.openxmlformats.org/officeDocument/2006/relationships" type="line" r:blip="">
          <dgm:adjLst/>
        </dgm:shape>
        <dgm:presOf/>
        <dgm:constrLst/>
        <dgm:ruleLst/>
      </dgm:layoutNode>
      <dgm:layoutNode name="d2" styleLbl="callout">
        <dgm:alg type="sp"/>
        <dgm:choose name="Name48">
          <dgm:if name="Name49" func="var" arg="dir" op="equ" val="norm">
            <dgm:shape xmlns:r="http://schemas.openxmlformats.org/officeDocument/2006/relationships" rot="90" type="line" r:blip="">
              <dgm:adjLst/>
            </dgm:shape>
          </dgm:if>
          <dgm:else name="Name50">
            <dgm:shape xmlns:r="http://schemas.openxmlformats.org/officeDocument/2006/relationships" rot="180" type="line" r:blip="">
              <dgm:adjLst/>
            </dgm:shape>
          </dgm:else>
        </dgm:choose>
        <dgm:presOf/>
        <dgm:constrLst/>
        <dgm:ruleLst/>
      </dgm:layoutNode>
    </dgm:forEach>
    <dgm:forEach name="Name51" axis="ch" ptType="node" st="3" cnt="1">
      <dgm:layoutNode name="circle3" styleLbl="lnNode1">
        <dgm:alg type="sp"/>
        <dgm:shape xmlns:r="http://schemas.openxmlformats.org/officeDocument/2006/relationships" type="ellipse" r:blip="" zOrderOff="-10">
          <dgm:adjLst/>
        </dgm:shape>
        <dgm:presOf/>
        <dgm:constrLst/>
        <dgm:ruleLst/>
      </dgm:layoutNode>
      <dgm:layoutNode name="text3" styleLbl="revTx">
        <dgm:varLst>
          <dgm:bulletEnabled val="1"/>
        </dgm:varLst>
        <dgm:choose name="Name52">
          <dgm:if name="Name53" func="var" arg="dir" op="equ" val="norm">
            <dgm:choose name="Name54">
              <dgm:if name="Name55" axis="root des" ptType="all node" func="maxDepth" op="gt" val="1">
                <dgm:alg type="tx">
                  <dgm:param type="parTxLTRAlign" val="l"/>
                  <dgm:param type="parTxRTLAlign" val="r"/>
                </dgm:alg>
              </dgm:if>
              <dgm:else name="Name56">
                <dgm:alg type="tx">
                  <dgm:param type="parTxLTRAlign" val="l"/>
                  <dgm:param type="parTxRTLAlign" val="l"/>
                </dgm:alg>
              </dgm:else>
            </dgm:choose>
          </dgm:if>
          <dgm:else name="Name57">
            <dgm:choose name="Name58">
              <dgm:if name="Name59" axis="root des" ptType="all node" func="maxDepth" op="gt" val="1">
                <dgm:alg type="tx">
                  <dgm:param type="parTxLTRAlign" val="l"/>
                  <dgm:param type="parTxRTLAlign" val="r"/>
                </dgm:alg>
              </dgm:if>
              <dgm:else name="Name60">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61">
          <dgm:if name="Name62" func="var" arg="dir" op="equ" val="norm">
            <dgm:constrLst>
              <dgm:constr type="tMarg" refType="primFontSz" fact="0.1"/>
              <dgm:constr type="bMarg" refType="primFontSz" fact="0.1"/>
              <dgm:constr type="rMarg" refType="primFontSz" fact="0.1"/>
            </dgm:constrLst>
          </dgm:if>
          <dgm:else name="Name63">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3" styleLbl="callout">
        <dgm:alg type="sp"/>
        <dgm:shape xmlns:r="http://schemas.openxmlformats.org/officeDocument/2006/relationships" type="line" r:blip="">
          <dgm:adjLst/>
        </dgm:shape>
        <dgm:presOf/>
        <dgm:constrLst/>
        <dgm:ruleLst/>
      </dgm:layoutNode>
      <dgm:layoutNode name="d3" styleLbl="callout">
        <dgm:alg type="sp"/>
        <dgm:choose name="Name64">
          <dgm:if name="Name65" func="var" arg="dir" op="equ" val="norm">
            <dgm:shape xmlns:r="http://schemas.openxmlformats.org/officeDocument/2006/relationships" rot="90" type="line" r:blip="">
              <dgm:adjLst/>
            </dgm:shape>
          </dgm:if>
          <dgm:else name="Name66">
            <dgm:shape xmlns:r="http://schemas.openxmlformats.org/officeDocument/2006/relationships" rot="180" type="line" r:blip="">
              <dgm:adjLst/>
            </dgm:shape>
          </dgm:else>
        </dgm:choose>
        <dgm:presOf/>
        <dgm:constrLst/>
        <dgm:ruleLst/>
      </dgm:layoutNode>
    </dgm:forEach>
    <dgm:forEach name="Name67" axis="ch" ptType="node" st="4" cnt="1">
      <dgm:layoutNode name="circle4" styleLbl="lnNode1">
        <dgm:alg type="sp"/>
        <dgm:shape xmlns:r="http://schemas.openxmlformats.org/officeDocument/2006/relationships" type="ellipse" r:blip="" zOrderOff="-15">
          <dgm:adjLst/>
        </dgm:shape>
        <dgm:presOf/>
        <dgm:constrLst/>
        <dgm:ruleLst/>
      </dgm:layoutNode>
      <dgm:layoutNode name="text4" styleLbl="revTx">
        <dgm:varLst>
          <dgm:bulletEnabled val="1"/>
        </dgm:varLst>
        <dgm:choose name="Name68">
          <dgm:if name="Name69" func="var" arg="dir" op="equ" val="norm">
            <dgm:choose name="Name70">
              <dgm:if name="Name71" axis="root des" ptType="all node" func="maxDepth" op="gt" val="1">
                <dgm:alg type="tx">
                  <dgm:param type="parTxLTRAlign" val="l"/>
                  <dgm:param type="parTxRTLAlign" val="r"/>
                </dgm:alg>
              </dgm:if>
              <dgm:else name="Name72">
                <dgm:alg type="tx">
                  <dgm:param type="parTxLTRAlign" val="l"/>
                  <dgm:param type="parTxRTLAlign" val="l"/>
                </dgm:alg>
              </dgm:else>
            </dgm:choose>
          </dgm:if>
          <dgm:else name="Name73">
            <dgm:choose name="Name74">
              <dgm:if name="Name75" axis="root des" ptType="all node" func="maxDepth" op="gt" val="1">
                <dgm:alg type="tx">
                  <dgm:param type="parTxLTRAlign" val="l"/>
                  <dgm:param type="parTxRTLAlign" val="r"/>
                </dgm:alg>
              </dgm:if>
              <dgm:else name="Name76">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77">
          <dgm:if name="Name78" func="var" arg="dir" op="equ" val="norm">
            <dgm:constrLst>
              <dgm:constr type="tMarg" refType="primFontSz" fact="0.1"/>
              <dgm:constr type="bMarg" refType="primFontSz" fact="0.1"/>
              <dgm:constr type="rMarg" refType="primFontSz" fact="0.1"/>
            </dgm:constrLst>
          </dgm:if>
          <dgm:else name="Name79">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4" styleLbl="callout">
        <dgm:alg type="sp"/>
        <dgm:shape xmlns:r="http://schemas.openxmlformats.org/officeDocument/2006/relationships" type="line" r:blip="">
          <dgm:adjLst/>
        </dgm:shape>
        <dgm:presOf/>
        <dgm:constrLst/>
        <dgm:ruleLst/>
      </dgm:layoutNode>
      <dgm:layoutNode name="d4" styleLbl="callout">
        <dgm:alg type="sp"/>
        <dgm:choose name="Name80">
          <dgm:if name="Name81" func="var" arg="dir" op="equ" val="norm">
            <dgm:shape xmlns:r="http://schemas.openxmlformats.org/officeDocument/2006/relationships" rot="90" type="line" r:blip="">
              <dgm:adjLst/>
            </dgm:shape>
          </dgm:if>
          <dgm:else name="Name82">
            <dgm:shape xmlns:r="http://schemas.openxmlformats.org/officeDocument/2006/relationships" rot="180" type="line" r:blip="">
              <dgm:adjLst/>
            </dgm:shape>
          </dgm:else>
        </dgm:choose>
        <dgm:presOf/>
        <dgm:constrLst/>
        <dgm:ruleLst/>
      </dgm:layoutNode>
    </dgm:forEach>
    <dgm:forEach name="Name83" axis="ch" ptType="node" st="5" cnt="1">
      <dgm:layoutNode name="circle5" styleLbl="lnNode1">
        <dgm:alg type="sp"/>
        <dgm:shape xmlns:r="http://schemas.openxmlformats.org/officeDocument/2006/relationships" type="ellipse" r:blip="" zOrderOff="-20">
          <dgm:adjLst/>
        </dgm:shape>
        <dgm:presOf/>
        <dgm:constrLst/>
        <dgm:ruleLst/>
      </dgm:layoutNode>
      <dgm:layoutNode name="text5" styleLbl="revTx">
        <dgm:varLst>
          <dgm:bulletEnabled val="1"/>
        </dgm:varLst>
        <dgm:choose name="Name84">
          <dgm:if name="Name85" func="var" arg="dir" op="equ" val="norm">
            <dgm:choose name="Name86">
              <dgm:if name="Name87" axis="root des" ptType="all node" func="maxDepth" op="gt" val="1">
                <dgm:alg type="tx">
                  <dgm:param type="parTxLTRAlign" val="l"/>
                  <dgm:param type="parTxRTLAlign" val="r"/>
                </dgm:alg>
              </dgm:if>
              <dgm:else name="Name88">
                <dgm:alg type="tx">
                  <dgm:param type="parTxLTRAlign" val="l"/>
                  <dgm:param type="parTxRTLAlign" val="l"/>
                </dgm:alg>
              </dgm:else>
            </dgm:choose>
          </dgm:if>
          <dgm:else name="Name89">
            <dgm:choose name="Name90">
              <dgm:if name="Name91" axis="root des" ptType="all node" func="maxDepth" op="gt" val="1">
                <dgm:alg type="tx">
                  <dgm:param type="parTxLTRAlign" val="l"/>
                  <dgm:param type="parTxRTLAlign" val="r"/>
                </dgm:alg>
              </dgm:if>
              <dgm:else name="Name92">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93">
          <dgm:if name="Name94" func="var" arg="dir" op="equ" val="norm">
            <dgm:constrLst>
              <dgm:constr type="tMarg" refType="primFontSz" fact="0.1"/>
              <dgm:constr type="bMarg" refType="primFontSz" fact="0.1"/>
              <dgm:constr type="rMarg" refType="primFontSz" fact="0.1"/>
            </dgm:constrLst>
          </dgm:if>
          <dgm:else name="Name95">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5" styleLbl="callout">
        <dgm:alg type="sp"/>
        <dgm:shape xmlns:r="http://schemas.openxmlformats.org/officeDocument/2006/relationships" type="line" r:blip="">
          <dgm:adjLst/>
        </dgm:shape>
        <dgm:presOf/>
        <dgm:constrLst/>
        <dgm:ruleLst/>
      </dgm:layoutNode>
      <dgm:layoutNode name="d5" styleLbl="callout">
        <dgm:alg type="sp"/>
        <dgm:choose name="Name96">
          <dgm:if name="Name97" func="var" arg="dir" op="equ" val="norm">
            <dgm:shape xmlns:r="http://schemas.openxmlformats.org/officeDocument/2006/relationships" rot="90" type="line" r:blip="">
              <dgm:adjLst/>
            </dgm:shape>
          </dgm:if>
          <dgm:else name="Name98">
            <dgm:shape xmlns:r="http://schemas.openxmlformats.org/officeDocument/2006/relationships" rot="180" type="line" r:blip="">
              <dgm:adjLst/>
            </dgm:shape>
          </dgm:else>
        </dgm:choose>
        <dgm:presOf/>
        <dgm:constrLst/>
        <dgm:ruleLst/>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6">
  <dgm:title val=""/>
  <dgm:desc val=""/>
  <dgm:catLst>
    <dgm:cat type="3D" pri="11600"/>
  </dgm:catLst>
  <dgm:scene3d>
    <a:camera prst="perspectiveRelaxedModerately" zoom="92000"/>
    <a:lightRig rig="balanced" dir="t">
      <a:rot lat="0" lon="0" rev="12700000"/>
    </a:lightRig>
  </dgm:scene3d>
  <dgm:styleLbl name="node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l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ven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tx1"/>
      </a:fontRef>
    </dgm:style>
  </dgm:styleLbl>
  <dgm:styleLbl name="alignNode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a:schemeClr val="lt1"/>
      </a:fontRef>
    </dgm:style>
  </dgm:styleLbl>
  <dgm:styleLbl name="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4">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fgImgPlace1">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z="-54000" prstMaterial="plastic">
      <a:bevelT w="50800" h="50800"/>
      <a:bevelB w="50800" h="50800"/>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z="-2540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fgSibTrans2D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bgSibTrans2D1">
    <dgm:scene3d>
      <a:camera prst="orthographicFront"/>
      <a:lightRig rig="threePt" dir="t"/>
    </dgm:scene3d>
    <dgm:sp3d z="-54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sibTrans1D1">
    <dgm:scene3d>
      <a:camera prst="orthographicFront"/>
      <a:lightRig rig="threePt" dir="t"/>
    </dgm:scene3d>
    <dgm:sp3d z="-25400" prstMaterial="plastic"/>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75000" prstMaterial="plastic"/>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parChTrans2D1">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3">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4">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1D1">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2">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3">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4">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fgAcc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threePt" dir="t"/>
    </dgm:scene3d>
    <dgm:sp3d z="50080" prstMaterial="plastic">
      <a:bevelT w="25400" h="25400"/>
      <a:bevelB w="25400" h="25400"/>
    </dgm:sp3d>
    <dgm:txPr/>
    <dgm:style>
      <a:lnRef idx="0">
        <a:scrgbClr r="0" g="0" b="0"/>
      </a:lnRef>
      <a:fillRef idx="1">
        <a:scrgbClr r="0" g="0" b="0"/>
      </a:fillRef>
      <a:effectRef idx="2">
        <a:scrgbClr r="0" g="0" b="0"/>
      </a:effectRef>
      <a:fontRef idx="minor"/>
    </dgm:style>
  </dgm:styleLbl>
  <dgm:styleLbl name="alignAccFollowNode1">
    <dgm:scene3d>
      <a:camera prst="orthographicFront"/>
      <a:lightRig rig="threePt" dir="t"/>
    </dgm:scene3d>
    <dgm:sp3d prstMaterial="plastic">
      <a:bevelT w="25400" h="25400"/>
      <a:bevelB w="25400" h="25400"/>
    </dgm:sp3d>
    <dgm:txPr/>
    <dgm:style>
      <a:lnRef idx="0">
        <a:scrgbClr r="0" g="0" b="0"/>
      </a:lnRef>
      <a:fillRef idx="1">
        <a:scrgbClr r="0" g="0" b="0"/>
      </a:fillRef>
      <a:effectRef idx="2">
        <a:scrgbClr r="0" g="0" b="0"/>
      </a:effectRef>
      <a:fontRef idx="minor"/>
    </dgm:style>
  </dgm:styleLbl>
  <dgm:styleLbl name="bgAccFollowNode1">
    <dgm:scene3d>
      <a:camera prst="orthographicFront"/>
      <a:lightRig rig="threePt" dir="t"/>
    </dgm:scene3d>
    <dgm:sp3d z="-152400" prstMaterial="plastic">
      <a:bevelT w="25400" h="25400"/>
      <a:bevelB w="25400" h="25400"/>
    </dgm:sp3d>
    <dgm:txPr/>
    <dgm:style>
      <a:lnRef idx="0">
        <a:scrgbClr r="0" g="0" b="0"/>
      </a:lnRef>
      <a:fillRef idx="1">
        <a:scrgbClr r="0" g="0" b="0"/>
      </a:fillRef>
      <a:effectRef idx="2">
        <a:scrgbClr r="0" g="0" b="0"/>
      </a:effectRef>
      <a:fontRef idx="minor"/>
    </dgm:style>
  </dgm:styleLbl>
  <dgm:styleLbl name="fgAcc0">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z="-152400" prstMaterial="plastic">
      <a:bevelT w="25400" h="25400"/>
      <a:bevelB w="25400" h="25400"/>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z="-10400" extrusionH="12700" prstMaterial="plastic"/>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1">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8" Type="http://schemas.openxmlformats.org/officeDocument/2006/relationships/image" Target="../media/image20.jpeg"/><Relationship Id="rId13" Type="http://schemas.openxmlformats.org/officeDocument/2006/relationships/image" Target="../media/image25.png"/><Relationship Id="rId18" Type="http://schemas.openxmlformats.org/officeDocument/2006/relationships/image" Target="../media/image30.png"/><Relationship Id="rId26" Type="http://schemas.openxmlformats.org/officeDocument/2006/relationships/image" Target="../media/image33.png"/><Relationship Id="rId3" Type="http://schemas.openxmlformats.org/officeDocument/2006/relationships/image" Target="../media/image15.png"/><Relationship Id="rId21" Type="http://schemas.openxmlformats.org/officeDocument/2006/relationships/diagramQuickStyle" Target="../diagrams/quickStyle1.xml"/><Relationship Id="rId7" Type="http://schemas.openxmlformats.org/officeDocument/2006/relationships/image" Target="../media/image19.png"/><Relationship Id="rId12" Type="http://schemas.openxmlformats.org/officeDocument/2006/relationships/image" Target="../media/image24.png"/><Relationship Id="rId17" Type="http://schemas.openxmlformats.org/officeDocument/2006/relationships/image" Target="../media/image29.png"/><Relationship Id="rId25" Type="http://schemas.openxmlformats.org/officeDocument/2006/relationships/image" Target="../media/image32.png"/><Relationship Id="rId2" Type="http://schemas.openxmlformats.org/officeDocument/2006/relationships/image" Target="../media/image14.png"/><Relationship Id="rId16" Type="http://schemas.openxmlformats.org/officeDocument/2006/relationships/image" Target="../media/image28.png"/><Relationship Id="rId20" Type="http://schemas.openxmlformats.org/officeDocument/2006/relationships/diagramLayout" Target="../diagrams/layout1.xml"/><Relationship Id="rId1" Type="http://schemas.openxmlformats.org/officeDocument/2006/relationships/image" Target="../media/image13.png"/><Relationship Id="rId6" Type="http://schemas.openxmlformats.org/officeDocument/2006/relationships/image" Target="../media/image18.png"/><Relationship Id="rId11" Type="http://schemas.openxmlformats.org/officeDocument/2006/relationships/image" Target="../media/image23.png"/><Relationship Id="rId24" Type="http://schemas.openxmlformats.org/officeDocument/2006/relationships/image" Target="../media/image31.png"/><Relationship Id="rId5" Type="http://schemas.openxmlformats.org/officeDocument/2006/relationships/image" Target="../media/image17.png"/><Relationship Id="rId15" Type="http://schemas.openxmlformats.org/officeDocument/2006/relationships/image" Target="../media/image27.png"/><Relationship Id="rId23" Type="http://schemas.microsoft.com/office/2007/relationships/diagramDrawing" Target="../diagrams/drawing1.xml"/><Relationship Id="rId28" Type="http://schemas.openxmlformats.org/officeDocument/2006/relationships/image" Target="../media/image35.png"/><Relationship Id="rId10" Type="http://schemas.openxmlformats.org/officeDocument/2006/relationships/image" Target="../media/image22.png"/><Relationship Id="rId19" Type="http://schemas.openxmlformats.org/officeDocument/2006/relationships/diagramData" Target="../diagrams/data1.xml"/><Relationship Id="rId4" Type="http://schemas.openxmlformats.org/officeDocument/2006/relationships/image" Target="../media/image16.png"/><Relationship Id="rId9" Type="http://schemas.openxmlformats.org/officeDocument/2006/relationships/image" Target="../media/image21.png"/><Relationship Id="rId14" Type="http://schemas.openxmlformats.org/officeDocument/2006/relationships/image" Target="../media/image26.png"/><Relationship Id="rId22" Type="http://schemas.openxmlformats.org/officeDocument/2006/relationships/diagramColors" Target="../diagrams/colors1.xml"/><Relationship Id="rId27" Type="http://schemas.openxmlformats.org/officeDocument/2006/relationships/image" Target="../media/image34.png"/></Relationships>
</file>

<file path=xl/drawings/_rels/drawing5.xml.rels><?xml version="1.0" encoding="UTF-8" standalone="yes"?>
<Relationships xmlns="http://schemas.openxmlformats.org/package/2006/relationships"><Relationship Id="rId8" Type="http://schemas.openxmlformats.org/officeDocument/2006/relationships/image" Target="../media/image43.png"/><Relationship Id="rId3" Type="http://schemas.openxmlformats.org/officeDocument/2006/relationships/image" Target="../media/image38.png"/><Relationship Id="rId7" Type="http://schemas.openxmlformats.org/officeDocument/2006/relationships/image" Target="../media/image42.png"/><Relationship Id="rId2" Type="http://schemas.openxmlformats.org/officeDocument/2006/relationships/image" Target="../media/image37.png"/><Relationship Id="rId1" Type="http://schemas.openxmlformats.org/officeDocument/2006/relationships/image" Target="../media/image36.png"/><Relationship Id="rId6" Type="http://schemas.openxmlformats.org/officeDocument/2006/relationships/image" Target="../media/image41.png"/><Relationship Id="rId5" Type="http://schemas.openxmlformats.org/officeDocument/2006/relationships/image" Target="../media/image40.png"/><Relationship Id="rId10" Type="http://schemas.openxmlformats.org/officeDocument/2006/relationships/image" Target="../media/image45.png"/><Relationship Id="rId4" Type="http://schemas.openxmlformats.org/officeDocument/2006/relationships/image" Target="../media/image39.png"/><Relationship Id="rId9" Type="http://schemas.openxmlformats.org/officeDocument/2006/relationships/image" Target="../media/image44.png"/></Relationships>
</file>

<file path=xl/drawings/drawing1.xml><?xml version="1.0" encoding="utf-8"?>
<xdr:wsDr xmlns:xdr="http://schemas.openxmlformats.org/drawingml/2006/spreadsheetDrawing" xmlns:a="http://schemas.openxmlformats.org/drawingml/2006/main">
  <xdr:twoCellAnchor editAs="oneCell">
    <xdr:from>
      <xdr:col>25</xdr:col>
      <xdr:colOff>420818</xdr:colOff>
      <xdr:row>57</xdr:row>
      <xdr:rowOff>193415</xdr:rowOff>
    </xdr:from>
    <xdr:to>
      <xdr:col>28</xdr:col>
      <xdr:colOff>118638</xdr:colOff>
      <xdr:row>61</xdr:row>
      <xdr:rowOff>63500</xdr:rowOff>
    </xdr:to>
    <xdr:pic>
      <xdr:nvPicPr>
        <xdr:cNvPr id="6" name="Picture 1">
          <a:extLst>
            <a:ext uri="{FF2B5EF4-FFF2-40B4-BE49-F238E27FC236}">
              <a16:creationId xmlns:a16="http://schemas.microsoft.com/office/drawing/2014/main" id="{1A040228-6DFC-4DB9-B521-E87252CD38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63018" y="40249215"/>
          <a:ext cx="1983820" cy="1902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676275</xdr:colOff>
      <xdr:row>73</xdr:row>
      <xdr:rowOff>142875</xdr:rowOff>
    </xdr:from>
    <xdr:to>
      <xdr:col>8</xdr:col>
      <xdr:colOff>266700</xdr:colOff>
      <xdr:row>87</xdr:row>
      <xdr:rowOff>152400</xdr:rowOff>
    </xdr:to>
    <xdr:pic>
      <xdr:nvPicPr>
        <xdr:cNvPr id="12882" name="Image 1">
          <a:extLst>
            <a:ext uri="{FF2B5EF4-FFF2-40B4-BE49-F238E27FC236}">
              <a16:creationId xmlns:a16="http://schemas.microsoft.com/office/drawing/2014/main" id="{251EB3B8-662B-4A52-912C-D63C7C24DA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3925" y="16544925"/>
          <a:ext cx="4981575" cy="3181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257175</xdr:colOff>
      <xdr:row>59</xdr:row>
      <xdr:rowOff>0</xdr:rowOff>
    </xdr:from>
    <xdr:to>
      <xdr:col>36</xdr:col>
      <xdr:colOff>342900</xdr:colOff>
      <xdr:row>70</xdr:row>
      <xdr:rowOff>85725</xdr:rowOff>
    </xdr:to>
    <xdr:pic>
      <xdr:nvPicPr>
        <xdr:cNvPr id="12883" name="Image 1">
          <a:extLst>
            <a:ext uri="{FF2B5EF4-FFF2-40B4-BE49-F238E27FC236}">
              <a16:creationId xmlns:a16="http://schemas.microsoft.com/office/drawing/2014/main" id="{4C8532CC-B626-4037-BFD9-120CEBEC66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36275" y="13335000"/>
          <a:ext cx="3895725" cy="2486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114300</xdr:colOff>
      <xdr:row>66</xdr:row>
      <xdr:rowOff>95250</xdr:rowOff>
    </xdr:from>
    <xdr:to>
      <xdr:col>3</xdr:col>
      <xdr:colOff>666750</xdr:colOff>
      <xdr:row>70</xdr:row>
      <xdr:rowOff>219075</xdr:rowOff>
    </xdr:to>
    <xdr:grpSp>
      <xdr:nvGrpSpPr>
        <xdr:cNvPr id="12884" name="Groupe 6">
          <a:extLst>
            <a:ext uri="{FF2B5EF4-FFF2-40B4-BE49-F238E27FC236}">
              <a16:creationId xmlns:a16="http://schemas.microsoft.com/office/drawing/2014/main" id="{8E266691-9E12-4242-9491-B16C70D44568}"/>
            </a:ext>
          </a:extLst>
        </xdr:cNvPr>
        <xdr:cNvGrpSpPr>
          <a:grpSpLocks/>
        </xdr:cNvGrpSpPr>
      </xdr:nvGrpSpPr>
      <xdr:grpSpPr bwMode="auto">
        <a:xfrm>
          <a:off x="1066800" y="14963775"/>
          <a:ext cx="1333500" cy="990600"/>
          <a:chOff x="7134225" y="10029825"/>
          <a:chExt cx="1257300" cy="972000"/>
        </a:xfrm>
      </xdr:grpSpPr>
      <xdr:sp macro="" textlink="">
        <xdr:nvSpPr>
          <xdr:cNvPr id="5" name="Rectangle à coins arrondis 4">
            <a:extLst>
              <a:ext uri="{FF2B5EF4-FFF2-40B4-BE49-F238E27FC236}">
                <a16:creationId xmlns:a16="http://schemas.microsoft.com/office/drawing/2014/main" id="{4E79E6E9-9FD7-4DA2-8AC5-DB1BE2A5DBBA}"/>
              </a:ext>
            </a:extLst>
          </xdr:cNvPr>
          <xdr:cNvSpPr>
            <a:spLocks noChangeAspect="1"/>
          </xdr:cNvSpPr>
        </xdr:nvSpPr>
        <xdr:spPr>
          <a:xfrm>
            <a:off x="7161167" y="10029825"/>
            <a:ext cx="1221377" cy="972000"/>
          </a:xfrm>
          <a:prstGeom prst="roundRect">
            <a:avLst>
              <a:gd name="adj" fmla="val 7627"/>
            </a:avLst>
          </a:prstGeom>
          <a:blipFill dpi="0" rotWithShape="1">
            <a:blip xmlns:r="http://schemas.openxmlformats.org/officeDocument/2006/relationships" r:embed="rId2"/>
            <a:srcRect/>
            <a:stretch>
              <a:fillRect/>
            </a:stretch>
          </a:blipFill>
          <a:ln>
            <a:solidFill>
              <a:schemeClr val="bg1">
                <a:lumMod val="85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sp macro="" textlink="">
        <xdr:nvSpPr>
          <xdr:cNvPr id="6" name="ZoneTexte 10">
            <a:extLst>
              <a:ext uri="{FF2B5EF4-FFF2-40B4-BE49-F238E27FC236}">
                <a16:creationId xmlns:a16="http://schemas.microsoft.com/office/drawing/2014/main" id="{E818B744-0067-4815-ABDC-03FBF62A5DC6}"/>
              </a:ext>
            </a:extLst>
          </xdr:cNvPr>
          <xdr:cNvSpPr txBox="1"/>
        </xdr:nvSpPr>
        <xdr:spPr>
          <a:xfrm>
            <a:off x="7134225" y="10680971"/>
            <a:ext cx="1257300" cy="254796"/>
          </a:xfrm>
          <a:prstGeom prst="rect">
            <a:avLst/>
          </a:prstGeom>
          <a:noFill/>
          <a:ln>
            <a:noFill/>
          </a:ln>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FR" sz="1100" b="1">
                <a:solidFill>
                  <a:schemeClr val="accent4"/>
                </a:solidFill>
                <a:latin typeface="Rockwell" panose="02060603020205020403" pitchFamily="18" charset="0"/>
              </a:rPr>
              <a:t>poivre noir</a:t>
            </a:r>
          </a:p>
        </xdr:txBody>
      </xdr:sp>
    </xdr:grpSp>
    <xdr:clientData/>
  </xdr:twoCellAnchor>
  <xdr:twoCellAnchor>
    <xdr:from>
      <xdr:col>4</xdr:col>
      <xdr:colOff>190500</xdr:colOff>
      <xdr:row>66</xdr:row>
      <xdr:rowOff>152400</xdr:rowOff>
    </xdr:from>
    <xdr:to>
      <xdr:col>5</xdr:col>
      <xdr:colOff>571500</xdr:colOff>
      <xdr:row>70</xdr:row>
      <xdr:rowOff>209550</xdr:rowOff>
    </xdr:to>
    <xdr:grpSp>
      <xdr:nvGrpSpPr>
        <xdr:cNvPr id="12885" name="Groupe 9">
          <a:extLst>
            <a:ext uri="{FF2B5EF4-FFF2-40B4-BE49-F238E27FC236}">
              <a16:creationId xmlns:a16="http://schemas.microsoft.com/office/drawing/2014/main" id="{CFDF520E-0BD6-4AA1-AA37-8EDDFE784E06}"/>
            </a:ext>
          </a:extLst>
        </xdr:cNvPr>
        <xdr:cNvGrpSpPr>
          <a:grpSpLocks/>
        </xdr:cNvGrpSpPr>
      </xdr:nvGrpSpPr>
      <xdr:grpSpPr bwMode="auto">
        <a:xfrm>
          <a:off x="2705100" y="15020925"/>
          <a:ext cx="1162050" cy="923925"/>
          <a:chOff x="3785397" y="9972675"/>
          <a:chExt cx="1257300" cy="972000"/>
        </a:xfrm>
      </xdr:grpSpPr>
      <xdr:sp macro="" textlink="">
        <xdr:nvSpPr>
          <xdr:cNvPr id="8" name="Rectangle à coins arrondis 7">
            <a:extLst>
              <a:ext uri="{FF2B5EF4-FFF2-40B4-BE49-F238E27FC236}">
                <a16:creationId xmlns:a16="http://schemas.microsoft.com/office/drawing/2014/main" id="{8149B190-17D9-4E3C-B13F-BAFD42C7980C}"/>
              </a:ext>
            </a:extLst>
          </xdr:cNvPr>
          <xdr:cNvSpPr>
            <a:spLocks noChangeAspect="1"/>
          </xdr:cNvSpPr>
        </xdr:nvSpPr>
        <xdr:spPr>
          <a:xfrm>
            <a:off x="3806008" y="9972675"/>
            <a:ext cx="1226383" cy="972000"/>
          </a:xfrm>
          <a:prstGeom prst="roundRect">
            <a:avLst>
              <a:gd name="adj" fmla="val 7627"/>
            </a:avLst>
          </a:prstGeom>
          <a:blipFill dpi="0" rotWithShape="1">
            <a:blip xmlns:r="http://schemas.openxmlformats.org/officeDocument/2006/relationships" r:embed="rId3"/>
            <a:srcRect/>
            <a:stretch>
              <a:fillRect/>
            </a:stretch>
          </a:blipFill>
          <a:ln>
            <a:solidFill>
              <a:schemeClr val="bg1">
                <a:lumMod val="85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sp macro="" textlink="">
        <xdr:nvSpPr>
          <xdr:cNvPr id="9" name="ZoneTexte 10">
            <a:extLst>
              <a:ext uri="{FF2B5EF4-FFF2-40B4-BE49-F238E27FC236}">
                <a16:creationId xmlns:a16="http://schemas.microsoft.com/office/drawing/2014/main" id="{143269CB-6318-44A1-82E7-AFE54B0EC4BC}"/>
              </a:ext>
            </a:extLst>
          </xdr:cNvPr>
          <xdr:cNvSpPr txBox="1"/>
        </xdr:nvSpPr>
        <xdr:spPr>
          <a:xfrm>
            <a:off x="3785397" y="10478925"/>
            <a:ext cx="1257300" cy="253125"/>
          </a:xfrm>
          <a:prstGeom prst="rect">
            <a:avLst/>
          </a:prstGeom>
          <a:solidFill>
            <a:srgbClr val="FFFFFF">
              <a:alpha val="0"/>
            </a:srgbClr>
          </a:solidFill>
          <a:ln>
            <a:noFill/>
          </a:ln>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FR" sz="1100" b="1">
                <a:solidFill>
                  <a:schemeClr val="bg1"/>
                </a:solidFill>
                <a:latin typeface="Rockwell" panose="02060603020205020403" pitchFamily="18" charset="0"/>
              </a:rPr>
              <a:t>poivre sichuan</a:t>
            </a:r>
          </a:p>
        </xdr:txBody>
      </xdr:sp>
    </xdr:grpSp>
    <xdr:clientData/>
  </xdr:twoCellAnchor>
  <xdr:twoCellAnchor>
    <xdr:from>
      <xdr:col>6</xdr:col>
      <xdr:colOff>114300</xdr:colOff>
      <xdr:row>66</xdr:row>
      <xdr:rowOff>95250</xdr:rowOff>
    </xdr:from>
    <xdr:to>
      <xdr:col>7</xdr:col>
      <xdr:colOff>590550</xdr:colOff>
      <xdr:row>70</xdr:row>
      <xdr:rowOff>209550</xdr:rowOff>
    </xdr:to>
    <xdr:grpSp>
      <xdr:nvGrpSpPr>
        <xdr:cNvPr id="12886" name="Groupe 12">
          <a:extLst>
            <a:ext uri="{FF2B5EF4-FFF2-40B4-BE49-F238E27FC236}">
              <a16:creationId xmlns:a16="http://schemas.microsoft.com/office/drawing/2014/main" id="{F0F99696-5D84-438C-91D4-1628F637BA1C}"/>
            </a:ext>
          </a:extLst>
        </xdr:cNvPr>
        <xdr:cNvGrpSpPr>
          <a:grpSpLocks/>
        </xdr:cNvGrpSpPr>
      </xdr:nvGrpSpPr>
      <xdr:grpSpPr bwMode="auto">
        <a:xfrm>
          <a:off x="4191000" y="14963775"/>
          <a:ext cx="1257300" cy="981075"/>
          <a:chOff x="7134225" y="10029825"/>
          <a:chExt cx="1257300" cy="972000"/>
        </a:xfrm>
      </xdr:grpSpPr>
      <xdr:sp macro="" textlink="">
        <xdr:nvSpPr>
          <xdr:cNvPr id="11" name="Rectangle à coins arrondis 10">
            <a:extLst>
              <a:ext uri="{FF2B5EF4-FFF2-40B4-BE49-F238E27FC236}">
                <a16:creationId xmlns:a16="http://schemas.microsoft.com/office/drawing/2014/main" id="{0AB2ADDB-582D-458C-BD91-011C79D0D8EE}"/>
              </a:ext>
            </a:extLst>
          </xdr:cNvPr>
          <xdr:cNvSpPr>
            <a:spLocks noChangeAspect="1"/>
          </xdr:cNvSpPr>
        </xdr:nvSpPr>
        <xdr:spPr>
          <a:xfrm>
            <a:off x="7162800" y="10029825"/>
            <a:ext cx="1219200" cy="972000"/>
          </a:xfrm>
          <a:prstGeom prst="roundRect">
            <a:avLst>
              <a:gd name="adj" fmla="val 7627"/>
            </a:avLst>
          </a:prstGeom>
          <a:blipFill dpi="0" rotWithShape="1">
            <a:blip xmlns:r="http://schemas.openxmlformats.org/officeDocument/2006/relationships" r:embed="rId4"/>
            <a:srcRect/>
            <a:stretch>
              <a:fillRect/>
            </a:stretch>
          </a:blipFill>
          <a:ln>
            <a:solidFill>
              <a:schemeClr val="bg1">
                <a:lumMod val="85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sp macro="" textlink="">
        <xdr:nvSpPr>
          <xdr:cNvPr id="12" name="ZoneTexte 10">
            <a:extLst>
              <a:ext uri="{FF2B5EF4-FFF2-40B4-BE49-F238E27FC236}">
                <a16:creationId xmlns:a16="http://schemas.microsoft.com/office/drawing/2014/main" id="{F2A3EE67-2D40-4995-A3F2-D42215220FD2}"/>
              </a:ext>
            </a:extLst>
          </xdr:cNvPr>
          <xdr:cNvSpPr txBox="1"/>
        </xdr:nvSpPr>
        <xdr:spPr>
          <a:xfrm>
            <a:off x="7134225" y="10677825"/>
            <a:ext cx="1257300" cy="257294"/>
          </a:xfrm>
          <a:prstGeom prst="rect">
            <a:avLst/>
          </a:prstGeom>
          <a:noFill/>
          <a:ln>
            <a:noFill/>
          </a:ln>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FR" sz="1100" b="1">
                <a:solidFill>
                  <a:schemeClr val="accent4"/>
                </a:solidFill>
                <a:latin typeface="Rockwell" panose="02060603020205020403" pitchFamily="18" charset="0"/>
              </a:rPr>
              <a:t>poivre long</a:t>
            </a:r>
          </a:p>
        </xdr:txBody>
      </xdr:sp>
    </xdr:grpSp>
    <xdr:clientData/>
  </xdr:twoCellAnchor>
  <xdr:twoCellAnchor>
    <xdr:from>
      <xdr:col>8</xdr:col>
      <xdr:colOff>209550</xdr:colOff>
      <xdr:row>66</xdr:row>
      <xdr:rowOff>95250</xdr:rowOff>
    </xdr:from>
    <xdr:to>
      <xdr:col>9</xdr:col>
      <xdr:colOff>685800</xdr:colOff>
      <xdr:row>70</xdr:row>
      <xdr:rowOff>209550</xdr:rowOff>
    </xdr:to>
    <xdr:grpSp>
      <xdr:nvGrpSpPr>
        <xdr:cNvPr id="12887" name="Groupe 15">
          <a:extLst>
            <a:ext uri="{FF2B5EF4-FFF2-40B4-BE49-F238E27FC236}">
              <a16:creationId xmlns:a16="http://schemas.microsoft.com/office/drawing/2014/main" id="{DD94468F-A164-42C8-9E26-491EA1455098}"/>
            </a:ext>
          </a:extLst>
        </xdr:cNvPr>
        <xdr:cNvGrpSpPr>
          <a:grpSpLocks/>
        </xdr:cNvGrpSpPr>
      </xdr:nvGrpSpPr>
      <xdr:grpSpPr bwMode="auto">
        <a:xfrm>
          <a:off x="5848350" y="14963775"/>
          <a:ext cx="1257300" cy="981075"/>
          <a:chOff x="7134225" y="10029825"/>
          <a:chExt cx="1257300" cy="972000"/>
        </a:xfrm>
      </xdr:grpSpPr>
      <xdr:sp macro="" textlink="">
        <xdr:nvSpPr>
          <xdr:cNvPr id="14" name="Rectangle à coins arrondis 13">
            <a:extLst>
              <a:ext uri="{FF2B5EF4-FFF2-40B4-BE49-F238E27FC236}">
                <a16:creationId xmlns:a16="http://schemas.microsoft.com/office/drawing/2014/main" id="{66E6E121-150B-4D81-8A48-9A195E6E591C}"/>
              </a:ext>
            </a:extLst>
          </xdr:cNvPr>
          <xdr:cNvSpPr>
            <a:spLocks noChangeAspect="1"/>
          </xdr:cNvSpPr>
        </xdr:nvSpPr>
        <xdr:spPr>
          <a:xfrm>
            <a:off x="7162800" y="10029825"/>
            <a:ext cx="1219200" cy="972000"/>
          </a:xfrm>
          <a:prstGeom prst="roundRect">
            <a:avLst>
              <a:gd name="adj" fmla="val 7627"/>
            </a:avLst>
          </a:prstGeom>
          <a:blipFill dpi="0" rotWithShape="1">
            <a:blip xmlns:r="http://schemas.openxmlformats.org/officeDocument/2006/relationships" r:embed="rId5"/>
            <a:srcRect/>
            <a:stretch>
              <a:fillRect/>
            </a:stretch>
          </a:blipFill>
          <a:ln>
            <a:solidFill>
              <a:schemeClr val="bg1">
                <a:lumMod val="85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sp macro="" textlink="">
        <xdr:nvSpPr>
          <xdr:cNvPr id="15" name="ZoneTexte 10">
            <a:extLst>
              <a:ext uri="{FF2B5EF4-FFF2-40B4-BE49-F238E27FC236}">
                <a16:creationId xmlns:a16="http://schemas.microsoft.com/office/drawing/2014/main" id="{60EE326E-1C83-45FB-A27E-9D01C2E14861}"/>
              </a:ext>
            </a:extLst>
          </xdr:cNvPr>
          <xdr:cNvSpPr txBox="1"/>
        </xdr:nvSpPr>
        <xdr:spPr>
          <a:xfrm>
            <a:off x="7134225" y="10677825"/>
            <a:ext cx="1257300" cy="257294"/>
          </a:xfrm>
          <a:prstGeom prst="rect">
            <a:avLst/>
          </a:prstGeom>
          <a:solidFill>
            <a:srgbClr val="FFFFFF">
              <a:alpha val="38824"/>
            </a:srgbClr>
          </a:solidFill>
          <a:ln>
            <a:noFill/>
          </a:ln>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FR" sz="1100" b="1">
                <a:latin typeface="Rockwell" panose="02060603020205020403" pitchFamily="18" charset="0"/>
              </a:rPr>
              <a:t>cardamomes</a:t>
            </a:r>
          </a:p>
        </xdr:txBody>
      </xdr:sp>
    </xdr:grpSp>
    <xdr:clientData/>
  </xdr:twoCellAnchor>
  <xdr:twoCellAnchor>
    <xdr:from>
      <xdr:col>10</xdr:col>
      <xdr:colOff>209550</xdr:colOff>
      <xdr:row>66</xdr:row>
      <xdr:rowOff>114300</xdr:rowOff>
    </xdr:from>
    <xdr:to>
      <xdr:col>11</xdr:col>
      <xdr:colOff>685800</xdr:colOff>
      <xdr:row>70</xdr:row>
      <xdr:rowOff>152400</xdr:rowOff>
    </xdr:to>
    <xdr:grpSp>
      <xdr:nvGrpSpPr>
        <xdr:cNvPr id="31" name="Groupe 18">
          <a:extLst>
            <a:ext uri="{FF2B5EF4-FFF2-40B4-BE49-F238E27FC236}">
              <a16:creationId xmlns:a16="http://schemas.microsoft.com/office/drawing/2014/main" id="{12C7516C-A7F6-4F14-88E6-5C07CFEDDE07}"/>
            </a:ext>
          </a:extLst>
        </xdr:cNvPr>
        <xdr:cNvGrpSpPr/>
      </xdr:nvGrpSpPr>
      <xdr:grpSpPr>
        <a:xfrm>
          <a:off x="7410450" y="14982825"/>
          <a:ext cx="1257300" cy="904875"/>
          <a:chOff x="7134225" y="10029825"/>
          <a:chExt cx="1257300" cy="972000"/>
        </a:xfrm>
        <a:blipFill>
          <a:blip xmlns:r="http://schemas.openxmlformats.org/officeDocument/2006/relationships" r:embed="rId6"/>
          <a:stretch>
            <a:fillRect/>
          </a:stretch>
        </a:blipFill>
      </xdr:grpSpPr>
      <xdr:sp macro="" textlink="">
        <xdr:nvSpPr>
          <xdr:cNvPr id="17" name="Rectangle à coins arrondis 16">
            <a:extLst>
              <a:ext uri="{FF2B5EF4-FFF2-40B4-BE49-F238E27FC236}">
                <a16:creationId xmlns:a16="http://schemas.microsoft.com/office/drawing/2014/main" id="{5120646E-473A-4567-B27E-144DF996C4A9}"/>
              </a:ext>
            </a:extLst>
          </xdr:cNvPr>
          <xdr:cNvSpPr>
            <a:spLocks noChangeAspect="1"/>
          </xdr:cNvSpPr>
        </xdr:nvSpPr>
        <xdr:spPr>
          <a:xfrm>
            <a:off x="7162800" y="10029825"/>
            <a:ext cx="1219200" cy="972000"/>
          </a:xfrm>
          <a:prstGeom prst="roundRect">
            <a:avLst>
              <a:gd name="adj" fmla="val 7627"/>
            </a:avLst>
          </a:prstGeom>
          <a:grpFill/>
          <a:ln>
            <a:solidFill>
              <a:schemeClr val="bg1">
                <a:lumMod val="85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sp macro="" textlink="">
        <xdr:nvSpPr>
          <xdr:cNvPr id="18" name="ZoneTexte 10">
            <a:extLst>
              <a:ext uri="{FF2B5EF4-FFF2-40B4-BE49-F238E27FC236}">
                <a16:creationId xmlns:a16="http://schemas.microsoft.com/office/drawing/2014/main" id="{4C06F04D-8D11-4D3C-8153-24966B43820A}"/>
              </a:ext>
            </a:extLst>
          </xdr:cNvPr>
          <xdr:cNvSpPr txBox="1"/>
        </xdr:nvSpPr>
        <xdr:spPr>
          <a:xfrm>
            <a:off x="7134225" y="10681272"/>
            <a:ext cx="1257300" cy="258511"/>
          </a:xfrm>
          <a:prstGeom prst="rect">
            <a:avLst/>
          </a:prstGeom>
          <a:noFill/>
          <a:ln>
            <a:noFill/>
          </a:ln>
        </xdr:spPr>
        <xdr:txBody>
          <a:bodyPr wrap="square" rtlCol="0">
            <a:spAutoFit/>
          </a:bodyPr>
          <a:lstStyle/>
          <a:p>
            <a:pPr algn="ctr" rtl="0">
              <a:defRPr sz="1000"/>
            </a:pPr>
            <a:r>
              <a:rPr lang="fr-FR" sz="1100" b="1" i="0" u="none" strike="noStrike" baseline="0">
                <a:solidFill>
                  <a:srgbClr val="800080"/>
                </a:solidFill>
                <a:latin typeface="Rockwell"/>
              </a:rPr>
              <a:t>anis étoilé</a:t>
            </a:r>
          </a:p>
        </xdr:txBody>
      </xdr:sp>
    </xdr:grpSp>
    <xdr:clientData/>
  </xdr:twoCellAnchor>
  <xdr:twoCellAnchor>
    <xdr:from>
      <xdr:col>12</xdr:col>
      <xdr:colOff>209550</xdr:colOff>
      <xdr:row>66</xdr:row>
      <xdr:rowOff>95250</xdr:rowOff>
    </xdr:from>
    <xdr:to>
      <xdr:col>13</xdr:col>
      <xdr:colOff>685800</xdr:colOff>
      <xdr:row>70</xdr:row>
      <xdr:rowOff>190950</xdr:rowOff>
    </xdr:to>
    <xdr:grpSp>
      <xdr:nvGrpSpPr>
        <xdr:cNvPr id="30" name="Groupe 21">
          <a:extLst>
            <a:ext uri="{FF2B5EF4-FFF2-40B4-BE49-F238E27FC236}">
              <a16:creationId xmlns:a16="http://schemas.microsoft.com/office/drawing/2014/main" id="{FD66EF22-95C8-494E-BB90-321CB2EADDF4}"/>
            </a:ext>
          </a:extLst>
        </xdr:cNvPr>
        <xdr:cNvGrpSpPr/>
      </xdr:nvGrpSpPr>
      <xdr:grpSpPr>
        <a:xfrm>
          <a:off x="8972550" y="14963775"/>
          <a:ext cx="1257300" cy="962475"/>
          <a:chOff x="7134225" y="10029825"/>
          <a:chExt cx="1257300" cy="972000"/>
        </a:xfrm>
        <a:blipFill>
          <a:blip xmlns:r="http://schemas.openxmlformats.org/officeDocument/2006/relationships" r:embed="rId7"/>
          <a:stretch>
            <a:fillRect/>
          </a:stretch>
        </a:blipFill>
      </xdr:grpSpPr>
      <xdr:sp macro="" textlink="">
        <xdr:nvSpPr>
          <xdr:cNvPr id="20" name="Rectangle à coins arrondis 19">
            <a:extLst>
              <a:ext uri="{FF2B5EF4-FFF2-40B4-BE49-F238E27FC236}">
                <a16:creationId xmlns:a16="http://schemas.microsoft.com/office/drawing/2014/main" id="{AD4B5B4B-9625-43FE-9821-345836D1DAA9}"/>
              </a:ext>
            </a:extLst>
          </xdr:cNvPr>
          <xdr:cNvSpPr>
            <a:spLocks noChangeAspect="1"/>
          </xdr:cNvSpPr>
        </xdr:nvSpPr>
        <xdr:spPr>
          <a:xfrm>
            <a:off x="7162800" y="10029825"/>
            <a:ext cx="1219200" cy="971541"/>
          </a:xfrm>
          <a:prstGeom prst="roundRect">
            <a:avLst>
              <a:gd name="adj" fmla="val 7627"/>
            </a:avLst>
          </a:prstGeom>
          <a:grpFill/>
          <a:ln>
            <a:solidFill>
              <a:schemeClr val="bg1">
                <a:lumMod val="85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sp macro="" textlink="">
        <xdr:nvSpPr>
          <xdr:cNvPr id="21" name="ZoneTexte 10">
            <a:extLst>
              <a:ext uri="{FF2B5EF4-FFF2-40B4-BE49-F238E27FC236}">
                <a16:creationId xmlns:a16="http://schemas.microsoft.com/office/drawing/2014/main" id="{8ED022D6-6C9F-46F5-B0F5-DE30C495C822}"/>
              </a:ext>
            </a:extLst>
          </xdr:cNvPr>
          <xdr:cNvSpPr txBox="1"/>
        </xdr:nvSpPr>
        <xdr:spPr>
          <a:xfrm>
            <a:off x="7134225" y="10680757"/>
            <a:ext cx="1257300" cy="252601"/>
          </a:xfrm>
          <a:prstGeom prst="rect">
            <a:avLst/>
          </a:prstGeom>
          <a:grpFill/>
          <a:ln>
            <a:noFill/>
          </a:ln>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FR" sz="1100" b="1">
                <a:solidFill>
                  <a:schemeClr val="bg1"/>
                </a:solidFill>
                <a:latin typeface="Rockwell" panose="02060603020205020403" pitchFamily="18" charset="0"/>
              </a:rPr>
              <a:t>5 épices</a:t>
            </a:r>
          </a:p>
        </xdr:txBody>
      </xdr:sp>
    </xdr:grpSp>
    <xdr:clientData/>
  </xdr:twoCellAnchor>
  <xdr:twoCellAnchor>
    <xdr:from>
      <xdr:col>10</xdr:col>
      <xdr:colOff>152400</xdr:colOff>
      <xdr:row>73</xdr:row>
      <xdr:rowOff>114300</xdr:rowOff>
    </xdr:from>
    <xdr:to>
      <xdr:col>11</xdr:col>
      <xdr:colOff>628650</xdr:colOff>
      <xdr:row>78</xdr:row>
      <xdr:rowOff>9525</xdr:rowOff>
    </xdr:to>
    <xdr:grpSp>
      <xdr:nvGrpSpPr>
        <xdr:cNvPr id="12890" name="Groupe 24">
          <a:extLst>
            <a:ext uri="{FF2B5EF4-FFF2-40B4-BE49-F238E27FC236}">
              <a16:creationId xmlns:a16="http://schemas.microsoft.com/office/drawing/2014/main" id="{909CD195-902A-42FE-B784-9FC7E84229B3}"/>
            </a:ext>
          </a:extLst>
        </xdr:cNvPr>
        <xdr:cNvGrpSpPr>
          <a:grpSpLocks/>
        </xdr:cNvGrpSpPr>
      </xdr:nvGrpSpPr>
      <xdr:grpSpPr bwMode="auto">
        <a:xfrm>
          <a:off x="7353300" y="16554450"/>
          <a:ext cx="1257300" cy="981075"/>
          <a:chOff x="7134225" y="10029825"/>
          <a:chExt cx="1257300" cy="972000"/>
        </a:xfrm>
      </xdr:grpSpPr>
      <xdr:sp macro="" textlink="">
        <xdr:nvSpPr>
          <xdr:cNvPr id="23" name="Rectangle à coins arrondis 22">
            <a:extLst>
              <a:ext uri="{FF2B5EF4-FFF2-40B4-BE49-F238E27FC236}">
                <a16:creationId xmlns:a16="http://schemas.microsoft.com/office/drawing/2014/main" id="{F29122BE-271F-4C8A-9A04-D9B2382B46DE}"/>
              </a:ext>
            </a:extLst>
          </xdr:cNvPr>
          <xdr:cNvSpPr>
            <a:spLocks noChangeAspect="1"/>
          </xdr:cNvSpPr>
        </xdr:nvSpPr>
        <xdr:spPr>
          <a:xfrm>
            <a:off x="7162800" y="10029825"/>
            <a:ext cx="1219200" cy="972000"/>
          </a:xfrm>
          <a:prstGeom prst="roundRect">
            <a:avLst>
              <a:gd name="adj" fmla="val 7627"/>
            </a:avLst>
          </a:prstGeom>
          <a:blipFill dpi="0" rotWithShape="1">
            <a:blip xmlns:r="http://schemas.openxmlformats.org/officeDocument/2006/relationships" r:embed="rId8"/>
            <a:srcRect/>
            <a:stretch>
              <a:fillRect/>
            </a:stretch>
          </a:blipFill>
          <a:ln>
            <a:solidFill>
              <a:schemeClr val="bg1">
                <a:lumMod val="85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sp macro="" textlink="">
        <xdr:nvSpPr>
          <xdr:cNvPr id="24" name="ZoneTexte 10">
            <a:extLst>
              <a:ext uri="{FF2B5EF4-FFF2-40B4-BE49-F238E27FC236}">
                <a16:creationId xmlns:a16="http://schemas.microsoft.com/office/drawing/2014/main" id="{D58DE47B-456F-49AF-8745-28C70BE49223}"/>
              </a:ext>
            </a:extLst>
          </xdr:cNvPr>
          <xdr:cNvSpPr txBox="1"/>
        </xdr:nvSpPr>
        <xdr:spPr>
          <a:xfrm>
            <a:off x="7134225" y="10680971"/>
            <a:ext cx="1257300" cy="254796"/>
          </a:xfrm>
          <a:prstGeom prst="rect">
            <a:avLst/>
          </a:prstGeom>
          <a:solidFill>
            <a:srgbClr val="FFFFFF">
              <a:alpha val="17000"/>
            </a:srgbClr>
          </a:solidFill>
          <a:ln>
            <a:noFill/>
          </a:ln>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FR" sz="1100" b="1">
                <a:latin typeface="Rockwell" panose="02060603020205020403" pitchFamily="18" charset="0"/>
              </a:rPr>
              <a:t>macis</a:t>
            </a:r>
          </a:p>
        </xdr:txBody>
      </xdr:sp>
    </xdr:grpSp>
    <xdr:clientData/>
  </xdr:twoCellAnchor>
  <xdr:twoCellAnchor>
    <xdr:from>
      <xdr:col>12</xdr:col>
      <xdr:colOff>38100</xdr:colOff>
      <xdr:row>73</xdr:row>
      <xdr:rowOff>95250</xdr:rowOff>
    </xdr:from>
    <xdr:to>
      <xdr:col>13</xdr:col>
      <xdr:colOff>514350</xdr:colOff>
      <xdr:row>77</xdr:row>
      <xdr:rowOff>209550</xdr:rowOff>
    </xdr:to>
    <xdr:grpSp>
      <xdr:nvGrpSpPr>
        <xdr:cNvPr id="12891" name="Groupe 27">
          <a:extLst>
            <a:ext uri="{FF2B5EF4-FFF2-40B4-BE49-F238E27FC236}">
              <a16:creationId xmlns:a16="http://schemas.microsoft.com/office/drawing/2014/main" id="{0B57D92F-2DAF-4EC6-8F1E-AC1D68A49406}"/>
            </a:ext>
          </a:extLst>
        </xdr:cNvPr>
        <xdr:cNvGrpSpPr>
          <a:grpSpLocks/>
        </xdr:cNvGrpSpPr>
      </xdr:nvGrpSpPr>
      <xdr:grpSpPr bwMode="auto">
        <a:xfrm>
          <a:off x="8801100" y="16535400"/>
          <a:ext cx="1257300" cy="971550"/>
          <a:chOff x="7134225" y="10029825"/>
          <a:chExt cx="1257300" cy="972000"/>
        </a:xfrm>
      </xdr:grpSpPr>
      <xdr:sp macro="" textlink="">
        <xdr:nvSpPr>
          <xdr:cNvPr id="26" name="Rectangle à coins arrondis 25">
            <a:extLst>
              <a:ext uri="{FF2B5EF4-FFF2-40B4-BE49-F238E27FC236}">
                <a16:creationId xmlns:a16="http://schemas.microsoft.com/office/drawing/2014/main" id="{539B1080-B609-4EC5-9DE6-B99E09D32F9A}"/>
              </a:ext>
            </a:extLst>
          </xdr:cNvPr>
          <xdr:cNvSpPr>
            <a:spLocks noChangeAspect="1"/>
          </xdr:cNvSpPr>
        </xdr:nvSpPr>
        <xdr:spPr>
          <a:xfrm>
            <a:off x="7162800" y="10029825"/>
            <a:ext cx="1219200" cy="972000"/>
          </a:xfrm>
          <a:prstGeom prst="roundRect">
            <a:avLst>
              <a:gd name="adj" fmla="val 7627"/>
            </a:avLst>
          </a:prstGeom>
          <a:blipFill dpi="0" rotWithShape="1">
            <a:blip xmlns:r="http://schemas.openxmlformats.org/officeDocument/2006/relationships" r:embed="rId9"/>
            <a:srcRect/>
            <a:stretch>
              <a:fillRect/>
            </a:stretch>
          </a:blipFill>
          <a:ln>
            <a:solidFill>
              <a:schemeClr val="bg1">
                <a:lumMod val="85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sp macro="" textlink="">
        <xdr:nvSpPr>
          <xdr:cNvPr id="27" name="ZoneTexte 10">
            <a:extLst>
              <a:ext uri="{FF2B5EF4-FFF2-40B4-BE49-F238E27FC236}">
                <a16:creationId xmlns:a16="http://schemas.microsoft.com/office/drawing/2014/main" id="{66B7C744-28FF-498A-B690-EBFD26A89EF2}"/>
              </a:ext>
            </a:extLst>
          </xdr:cNvPr>
          <xdr:cNvSpPr txBox="1"/>
        </xdr:nvSpPr>
        <xdr:spPr>
          <a:xfrm>
            <a:off x="7134225" y="10677825"/>
            <a:ext cx="1257300" cy="257294"/>
          </a:xfrm>
          <a:prstGeom prst="rect">
            <a:avLst/>
          </a:prstGeom>
          <a:solidFill>
            <a:srgbClr val="FFFFFF">
              <a:alpha val="7000"/>
            </a:srgbClr>
          </a:solidFill>
          <a:ln>
            <a:noFill/>
          </a:ln>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FR" sz="1100" b="1">
                <a:latin typeface="Rockwell" panose="02060603020205020403" pitchFamily="18" charset="0"/>
              </a:rPr>
              <a:t>coriandre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763718</xdr:colOff>
      <xdr:row>221</xdr:row>
      <xdr:rowOff>0</xdr:rowOff>
    </xdr:from>
    <xdr:to>
      <xdr:col>22</xdr:col>
      <xdr:colOff>828831</xdr:colOff>
      <xdr:row>226</xdr:row>
      <xdr:rowOff>200285</xdr:rowOff>
    </xdr:to>
    <xdr:pic>
      <xdr:nvPicPr>
        <xdr:cNvPr id="2" name="Picture 1">
          <a:extLst>
            <a:ext uri="{FF2B5EF4-FFF2-40B4-BE49-F238E27FC236}">
              <a16:creationId xmlns:a16="http://schemas.microsoft.com/office/drawing/2014/main" id="{862102F3-F4C5-4D93-9F15-0B74CE79F4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8718" y="72761475"/>
          <a:ext cx="2160613" cy="1771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981075</xdr:colOff>
      <xdr:row>188</xdr:row>
      <xdr:rowOff>12701</xdr:rowOff>
    </xdr:from>
    <xdr:to>
      <xdr:col>10</xdr:col>
      <xdr:colOff>292100</xdr:colOff>
      <xdr:row>192</xdr:row>
      <xdr:rowOff>203200</xdr:rowOff>
    </xdr:to>
    <xdr:pic>
      <xdr:nvPicPr>
        <xdr:cNvPr id="3" name="Image 2">
          <a:extLst>
            <a:ext uri="{FF2B5EF4-FFF2-40B4-BE49-F238E27FC236}">
              <a16:creationId xmlns:a16="http://schemas.microsoft.com/office/drawing/2014/main" id="{976B2A34-7B9A-4465-8973-06E4E82FFB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28825" y="62401451"/>
          <a:ext cx="8740775" cy="1447799"/>
        </a:xfrm>
        <a:prstGeom prst="rect">
          <a:avLst/>
        </a:prstGeom>
      </xdr:spPr>
    </xdr:pic>
    <xdr:clientData/>
  </xdr:twoCellAnchor>
  <xdr:twoCellAnchor editAs="oneCell">
    <xdr:from>
      <xdr:col>2</xdr:col>
      <xdr:colOff>50801</xdr:colOff>
      <xdr:row>198</xdr:row>
      <xdr:rowOff>203201</xdr:rowOff>
    </xdr:from>
    <xdr:to>
      <xdr:col>9</xdr:col>
      <xdr:colOff>317500</xdr:colOff>
      <xdr:row>219</xdr:row>
      <xdr:rowOff>254000</xdr:rowOff>
    </xdr:to>
    <xdr:pic>
      <xdr:nvPicPr>
        <xdr:cNvPr id="4" name="Image 3">
          <a:extLst>
            <a:ext uri="{FF2B5EF4-FFF2-40B4-BE49-F238E27FC236}">
              <a16:creationId xmlns:a16="http://schemas.microsoft.com/office/drawing/2014/main" id="{72EB0E20-29C0-460B-BE1F-87C10584F30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146301" y="65735201"/>
          <a:ext cx="7600949" cy="66516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390525</xdr:colOff>
      <xdr:row>421</xdr:row>
      <xdr:rowOff>114300</xdr:rowOff>
    </xdr:from>
    <xdr:to>
      <xdr:col>4</xdr:col>
      <xdr:colOff>723900</xdr:colOff>
      <xdr:row>430</xdr:row>
      <xdr:rowOff>161925</xdr:rowOff>
    </xdr:to>
    <xdr:pic>
      <xdr:nvPicPr>
        <xdr:cNvPr id="2" name="Picture 3" descr="http://www.educastream.com/IMG/Image/volumes21a.png">
          <a:extLst>
            <a:ext uri="{FF2B5EF4-FFF2-40B4-BE49-F238E27FC236}">
              <a16:creationId xmlns:a16="http://schemas.microsoft.com/office/drawing/2014/main" id="{4BB7E948-69A0-4B3F-B06F-6C7E60FC73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175" y="103060500"/>
          <a:ext cx="3476625"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238126</xdr:colOff>
      <xdr:row>831</xdr:row>
      <xdr:rowOff>95250</xdr:rowOff>
    </xdr:from>
    <xdr:to>
      <xdr:col>2</xdr:col>
      <xdr:colOff>171450</xdr:colOff>
      <xdr:row>839</xdr:row>
      <xdr:rowOff>34391</xdr:rowOff>
    </xdr:to>
    <xdr:pic>
      <xdr:nvPicPr>
        <xdr:cNvPr id="3" name="Image 2">
          <a:extLst>
            <a:ext uri="{FF2B5EF4-FFF2-40B4-BE49-F238E27FC236}">
              <a16:creationId xmlns:a16="http://schemas.microsoft.com/office/drawing/2014/main" id="{0F907BE2-1269-4D54-8D7E-10D236B0534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6" y="187194825"/>
          <a:ext cx="1228724" cy="1920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295275</xdr:colOff>
      <xdr:row>844</xdr:row>
      <xdr:rowOff>66675</xdr:rowOff>
    </xdr:from>
    <xdr:to>
      <xdr:col>2</xdr:col>
      <xdr:colOff>666750</xdr:colOff>
      <xdr:row>847</xdr:row>
      <xdr:rowOff>0</xdr:rowOff>
    </xdr:to>
    <xdr:pic>
      <xdr:nvPicPr>
        <xdr:cNvPr id="4" name="Image 3">
          <a:extLst>
            <a:ext uri="{FF2B5EF4-FFF2-40B4-BE49-F238E27FC236}">
              <a16:creationId xmlns:a16="http://schemas.microsoft.com/office/drawing/2014/main" id="{6A53202E-C4B0-4BF8-95E0-E9843AE56AA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90675" y="1903857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851</xdr:row>
      <xdr:rowOff>28575</xdr:rowOff>
    </xdr:from>
    <xdr:to>
      <xdr:col>2</xdr:col>
      <xdr:colOff>409575</xdr:colOff>
      <xdr:row>853</xdr:row>
      <xdr:rowOff>209550</xdr:rowOff>
    </xdr:to>
    <xdr:pic>
      <xdr:nvPicPr>
        <xdr:cNvPr id="5" name="Image 4">
          <a:extLst>
            <a:ext uri="{FF2B5EF4-FFF2-40B4-BE49-F238E27FC236}">
              <a16:creationId xmlns:a16="http://schemas.microsoft.com/office/drawing/2014/main" id="{A33ABB82-89CF-4093-8734-D51C811CBF4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208115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858</xdr:row>
      <xdr:rowOff>19050</xdr:rowOff>
    </xdr:from>
    <xdr:to>
      <xdr:col>2</xdr:col>
      <xdr:colOff>409575</xdr:colOff>
      <xdr:row>860</xdr:row>
      <xdr:rowOff>200025</xdr:rowOff>
    </xdr:to>
    <xdr:pic>
      <xdr:nvPicPr>
        <xdr:cNvPr id="6" name="Image 5">
          <a:extLst>
            <a:ext uri="{FF2B5EF4-FFF2-40B4-BE49-F238E27FC236}">
              <a16:creationId xmlns:a16="http://schemas.microsoft.com/office/drawing/2014/main" id="{A0341B19-7178-47A9-A431-07296C1BAE2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380517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842</xdr:row>
      <xdr:rowOff>0</xdr:rowOff>
    </xdr:from>
    <xdr:to>
      <xdr:col>1</xdr:col>
      <xdr:colOff>676275</xdr:colOff>
      <xdr:row>845</xdr:row>
      <xdr:rowOff>38100</xdr:rowOff>
    </xdr:to>
    <xdr:pic>
      <xdr:nvPicPr>
        <xdr:cNvPr id="7" name="Image 8">
          <a:extLst>
            <a:ext uri="{FF2B5EF4-FFF2-40B4-BE49-F238E27FC236}">
              <a16:creationId xmlns:a16="http://schemas.microsoft.com/office/drawing/2014/main" id="{95F27497-4905-470C-89D1-963BB0925D6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189823725"/>
          <a:ext cx="6000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466725</xdr:colOff>
      <xdr:row>845</xdr:row>
      <xdr:rowOff>76200</xdr:rowOff>
    </xdr:from>
    <xdr:to>
      <xdr:col>3</xdr:col>
      <xdr:colOff>762000</xdr:colOff>
      <xdr:row>847</xdr:row>
      <xdr:rowOff>171450</xdr:rowOff>
    </xdr:to>
    <xdr:pic>
      <xdr:nvPicPr>
        <xdr:cNvPr id="8" name="Image 13">
          <a:extLst>
            <a:ext uri="{FF2B5EF4-FFF2-40B4-BE49-F238E27FC236}">
              <a16:creationId xmlns:a16="http://schemas.microsoft.com/office/drawing/2014/main" id="{BD4DFCD6-D7DB-43C0-956F-14C3BCE13E7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09875" y="190642875"/>
          <a:ext cx="2952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390525</xdr:colOff>
      <xdr:row>851</xdr:row>
      <xdr:rowOff>228600</xdr:rowOff>
    </xdr:from>
    <xdr:to>
      <xdr:col>3</xdr:col>
      <xdr:colOff>676275</xdr:colOff>
      <xdr:row>854</xdr:row>
      <xdr:rowOff>85725</xdr:rowOff>
    </xdr:to>
    <xdr:pic>
      <xdr:nvPicPr>
        <xdr:cNvPr id="9" name="Image 18">
          <a:extLst>
            <a:ext uri="{FF2B5EF4-FFF2-40B4-BE49-F238E27FC236}">
              <a16:creationId xmlns:a16="http://schemas.microsoft.com/office/drawing/2014/main" id="{86ACDA2D-E9F6-4DEB-A6B2-673EF91B2C0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33675" y="192281175"/>
          <a:ext cx="285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858</xdr:row>
      <xdr:rowOff>28575</xdr:rowOff>
    </xdr:from>
    <xdr:to>
      <xdr:col>2</xdr:col>
      <xdr:colOff>409575</xdr:colOff>
      <xdr:row>860</xdr:row>
      <xdr:rowOff>209550</xdr:rowOff>
    </xdr:to>
    <xdr:pic>
      <xdr:nvPicPr>
        <xdr:cNvPr id="10" name="Image 19">
          <a:extLst>
            <a:ext uri="{FF2B5EF4-FFF2-40B4-BE49-F238E27FC236}">
              <a16:creationId xmlns:a16="http://schemas.microsoft.com/office/drawing/2014/main" id="{DC3C18B1-887D-474E-A0F2-11470784215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38147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428625</xdr:colOff>
      <xdr:row>858</xdr:row>
      <xdr:rowOff>238125</xdr:rowOff>
    </xdr:from>
    <xdr:to>
      <xdr:col>3</xdr:col>
      <xdr:colOff>714375</xdr:colOff>
      <xdr:row>861</xdr:row>
      <xdr:rowOff>104775</xdr:rowOff>
    </xdr:to>
    <xdr:pic>
      <xdr:nvPicPr>
        <xdr:cNvPr id="11" name="Image 22">
          <a:extLst>
            <a:ext uri="{FF2B5EF4-FFF2-40B4-BE49-F238E27FC236}">
              <a16:creationId xmlns:a16="http://schemas.microsoft.com/office/drawing/2014/main" id="{FB39F369-1642-4A8C-B3C4-0558F24DB59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71775" y="194024250"/>
          <a:ext cx="2857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866</xdr:row>
      <xdr:rowOff>19050</xdr:rowOff>
    </xdr:from>
    <xdr:to>
      <xdr:col>2</xdr:col>
      <xdr:colOff>409575</xdr:colOff>
      <xdr:row>868</xdr:row>
      <xdr:rowOff>200025</xdr:rowOff>
    </xdr:to>
    <xdr:pic>
      <xdr:nvPicPr>
        <xdr:cNvPr id="12" name="Image 30">
          <a:extLst>
            <a:ext uri="{FF2B5EF4-FFF2-40B4-BE49-F238E27FC236}">
              <a16:creationId xmlns:a16="http://schemas.microsoft.com/office/drawing/2014/main" id="{CE146685-0501-48C4-A5E4-8845A9BA349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578637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866</xdr:row>
      <xdr:rowOff>28575</xdr:rowOff>
    </xdr:from>
    <xdr:to>
      <xdr:col>2</xdr:col>
      <xdr:colOff>409575</xdr:colOff>
      <xdr:row>868</xdr:row>
      <xdr:rowOff>209550</xdr:rowOff>
    </xdr:to>
    <xdr:pic>
      <xdr:nvPicPr>
        <xdr:cNvPr id="13" name="Image 31">
          <a:extLst>
            <a:ext uri="{FF2B5EF4-FFF2-40B4-BE49-F238E27FC236}">
              <a16:creationId xmlns:a16="http://schemas.microsoft.com/office/drawing/2014/main" id="{7E4A2FD9-94A5-4764-85FB-283F1AF973C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57959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409575</xdr:colOff>
      <xdr:row>867</xdr:row>
      <xdr:rowOff>28575</xdr:rowOff>
    </xdr:from>
    <xdr:to>
      <xdr:col>3</xdr:col>
      <xdr:colOff>695325</xdr:colOff>
      <xdr:row>869</xdr:row>
      <xdr:rowOff>161925</xdr:rowOff>
    </xdr:to>
    <xdr:pic>
      <xdr:nvPicPr>
        <xdr:cNvPr id="14" name="Image 34">
          <a:extLst>
            <a:ext uri="{FF2B5EF4-FFF2-40B4-BE49-F238E27FC236}">
              <a16:creationId xmlns:a16="http://schemas.microsoft.com/office/drawing/2014/main" id="{4CBFE5FE-C48A-4BE4-A56B-300D5151B07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52725" y="196043550"/>
          <a:ext cx="2857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85725</xdr:colOff>
      <xdr:row>842</xdr:row>
      <xdr:rowOff>76200</xdr:rowOff>
    </xdr:from>
    <xdr:to>
      <xdr:col>7</xdr:col>
      <xdr:colOff>438150</xdr:colOff>
      <xdr:row>844</xdr:row>
      <xdr:rowOff>142875</xdr:rowOff>
    </xdr:to>
    <xdr:pic>
      <xdr:nvPicPr>
        <xdr:cNvPr id="15" name="Image 2">
          <a:extLst>
            <a:ext uri="{FF2B5EF4-FFF2-40B4-BE49-F238E27FC236}">
              <a16:creationId xmlns:a16="http://schemas.microsoft.com/office/drawing/2014/main" id="{65F2C9FF-1FF8-4A2B-B769-A38DABE515D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619875" y="189899925"/>
          <a:ext cx="3524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57150</xdr:colOff>
      <xdr:row>844</xdr:row>
      <xdr:rowOff>295275</xdr:rowOff>
    </xdr:from>
    <xdr:to>
      <xdr:col>7</xdr:col>
      <xdr:colOff>371475</xdr:colOff>
      <xdr:row>847</xdr:row>
      <xdr:rowOff>219075</xdr:rowOff>
    </xdr:to>
    <xdr:pic>
      <xdr:nvPicPr>
        <xdr:cNvPr id="16" name="Image 37">
          <a:extLst>
            <a:ext uri="{FF2B5EF4-FFF2-40B4-BE49-F238E27FC236}">
              <a16:creationId xmlns:a16="http://schemas.microsoft.com/office/drawing/2014/main" id="{676DF0AA-680B-47B7-8C85-742CDF1E5B7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91300" y="1905666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848</xdr:row>
      <xdr:rowOff>0</xdr:rowOff>
    </xdr:from>
    <xdr:to>
      <xdr:col>7</xdr:col>
      <xdr:colOff>314325</xdr:colOff>
      <xdr:row>850</xdr:row>
      <xdr:rowOff>219075</xdr:rowOff>
    </xdr:to>
    <xdr:pic>
      <xdr:nvPicPr>
        <xdr:cNvPr id="17" name="Image 39">
          <a:extLst>
            <a:ext uri="{FF2B5EF4-FFF2-40B4-BE49-F238E27FC236}">
              <a16:creationId xmlns:a16="http://schemas.microsoft.com/office/drawing/2014/main" id="{CFC49512-A7FF-472C-949C-0D81FBBB346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13096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893</xdr:row>
      <xdr:rowOff>0</xdr:rowOff>
    </xdr:from>
    <xdr:to>
      <xdr:col>7</xdr:col>
      <xdr:colOff>314325</xdr:colOff>
      <xdr:row>896</xdr:row>
      <xdr:rowOff>142875</xdr:rowOff>
    </xdr:to>
    <xdr:pic>
      <xdr:nvPicPr>
        <xdr:cNvPr id="18" name="Image 40">
          <a:extLst>
            <a:ext uri="{FF2B5EF4-FFF2-40B4-BE49-F238E27FC236}">
              <a16:creationId xmlns:a16="http://schemas.microsoft.com/office/drawing/2014/main" id="{E57E066B-91DA-4BB6-804E-9C23236B4FB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2019585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852</xdr:row>
      <xdr:rowOff>0</xdr:rowOff>
    </xdr:from>
    <xdr:to>
      <xdr:col>7</xdr:col>
      <xdr:colOff>314325</xdr:colOff>
      <xdr:row>854</xdr:row>
      <xdr:rowOff>219075</xdr:rowOff>
    </xdr:to>
    <xdr:pic>
      <xdr:nvPicPr>
        <xdr:cNvPr id="19" name="Image 41">
          <a:extLst>
            <a:ext uri="{FF2B5EF4-FFF2-40B4-BE49-F238E27FC236}">
              <a16:creationId xmlns:a16="http://schemas.microsoft.com/office/drawing/2014/main" id="{8EBA73F8-E612-4445-9648-365995B5E7B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23002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854</xdr:row>
      <xdr:rowOff>0</xdr:rowOff>
    </xdr:from>
    <xdr:to>
      <xdr:col>7</xdr:col>
      <xdr:colOff>314325</xdr:colOff>
      <xdr:row>856</xdr:row>
      <xdr:rowOff>219075</xdr:rowOff>
    </xdr:to>
    <xdr:pic>
      <xdr:nvPicPr>
        <xdr:cNvPr id="20" name="Image 43">
          <a:extLst>
            <a:ext uri="{FF2B5EF4-FFF2-40B4-BE49-F238E27FC236}">
              <a16:creationId xmlns:a16="http://schemas.microsoft.com/office/drawing/2014/main" id="{F71A010A-7D7D-4EA4-82EF-28F7636E78B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27955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855</xdr:row>
      <xdr:rowOff>276225</xdr:rowOff>
    </xdr:from>
    <xdr:to>
      <xdr:col>7</xdr:col>
      <xdr:colOff>352425</xdr:colOff>
      <xdr:row>858</xdr:row>
      <xdr:rowOff>219075</xdr:rowOff>
    </xdr:to>
    <xdr:pic>
      <xdr:nvPicPr>
        <xdr:cNvPr id="21" name="Image 44">
          <a:extLst>
            <a:ext uri="{FF2B5EF4-FFF2-40B4-BE49-F238E27FC236}">
              <a16:creationId xmlns:a16="http://schemas.microsoft.com/office/drawing/2014/main" id="{92D645A5-3DC6-4B73-8AD3-159AD7DF427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72250" y="1932908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152400</xdr:colOff>
      <xdr:row>19</xdr:row>
      <xdr:rowOff>9525</xdr:rowOff>
    </xdr:from>
    <xdr:to>
      <xdr:col>16</xdr:col>
      <xdr:colOff>180975</xdr:colOff>
      <xdr:row>21</xdr:row>
      <xdr:rowOff>219075</xdr:rowOff>
    </xdr:to>
    <xdr:sp macro="" textlink="">
      <xdr:nvSpPr>
        <xdr:cNvPr id="22" name="Bulle ronde 21">
          <a:extLst>
            <a:ext uri="{FF2B5EF4-FFF2-40B4-BE49-F238E27FC236}">
              <a16:creationId xmlns:a16="http://schemas.microsoft.com/office/drawing/2014/main" id="{68751049-55A3-4F74-B021-CE5F9455FA60}"/>
            </a:ext>
          </a:extLst>
        </xdr:cNvPr>
        <xdr:cNvSpPr/>
      </xdr:nvSpPr>
      <xdr:spPr bwMode="auto">
        <a:xfrm>
          <a:off x="14020800" y="4572000"/>
          <a:ext cx="1895475" cy="609600"/>
        </a:xfrm>
        <a:prstGeom prst="wedgeEllipseCallout">
          <a:avLst>
            <a:gd name="adj1" fmla="val -66373"/>
            <a:gd name="adj2" fmla="val 46179"/>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5400000" scaled="1"/>
          <a:tileRect/>
        </a:gradFill>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0070C0"/>
              </a:solidFill>
            </a:rPr>
            <a:t>Saisissez le poids de</a:t>
          </a:r>
          <a:r>
            <a:rPr lang="fr-FR" sz="1100" baseline="0">
              <a:solidFill>
                <a:srgbClr val="0070C0"/>
              </a:solidFill>
            </a:rPr>
            <a:t> </a:t>
          </a:r>
          <a:r>
            <a:rPr lang="fr-FR" sz="1100">
              <a:solidFill>
                <a:srgbClr val="0070C0"/>
              </a:solidFill>
            </a:rPr>
            <a:t>fabrication</a:t>
          </a:r>
        </a:p>
      </xdr:txBody>
    </xdr:sp>
    <xdr:clientData/>
  </xdr:twoCellAnchor>
  <xdr:twoCellAnchor>
    <xdr:from>
      <xdr:col>14</xdr:col>
      <xdr:colOff>0</xdr:colOff>
      <xdr:row>25</xdr:row>
      <xdr:rowOff>0</xdr:rowOff>
    </xdr:from>
    <xdr:to>
      <xdr:col>16</xdr:col>
      <xdr:colOff>133350</xdr:colOff>
      <xdr:row>31</xdr:row>
      <xdr:rowOff>66675</xdr:rowOff>
    </xdr:to>
    <xdr:sp macro="" textlink="">
      <xdr:nvSpPr>
        <xdr:cNvPr id="23" name="AutoShape 1">
          <a:extLst>
            <a:ext uri="{FF2B5EF4-FFF2-40B4-BE49-F238E27FC236}">
              <a16:creationId xmlns:a16="http://schemas.microsoft.com/office/drawing/2014/main" id="{7AEED827-427A-41F9-BFD6-CD5C4A94CB08}"/>
            </a:ext>
          </a:extLst>
        </xdr:cNvPr>
        <xdr:cNvSpPr>
          <a:spLocks noChangeArrowheads="1"/>
        </xdr:cNvSpPr>
      </xdr:nvSpPr>
      <xdr:spPr bwMode="auto">
        <a:xfrm>
          <a:off x="13868400" y="5819775"/>
          <a:ext cx="2000250" cy="1323975"/>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Saisissez le texte que vous voulez</a:t>
          </a:r>
        </a:p>
      </xdr:txBody>
    </xdr:sp>
    <xdr:clientData/>
  </xdr:twoCellAnchor>
  <xdr:twoCellAnchor editAs="oneCell">
    <xdr:from>
      <xdr:col>12</xdr:col>
      <xdr:colOff>971550</xdr:colOff>
      <xdr:row>610</xdr:row>
      <xdr:rowOff>66675</xdr:rowOff>
    </xdr:from>
    <xdr:to>
      <xdr:col>16</xdr:col>
      <xdr:colOff>371475</xdr:colOff>
      <xdr:row>618</xdr:row>
      <xdr:rowOff>28575</xdr:rowOff>
    </xdr:to>
    <xdr:pic>
      <xdr:nvPicPr>
        <xdr:cNvPr id="24" name="Image 23" descr="Résultats de pourcentage dans la colonne D">
          <a:extLst>
            <a:ext uri="{FF2B5EF4-FFF2-40B4-BE49-F238E27FC236}">
              <a16:creationId xmlns:a16="http://schemas.microsoft.com/office/drawing/2014/main" id="{FC7E41E9-A420-46C3-A6EC-B7012DAFE81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744450" y="142179675"/>
          <a:ext cx="3362325"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547</xdr:row>
      <xdr:rowOff>114300</xdr:rowOff>
    </xdr:from>
    <xdr:to>
      <xdr:col>8</xdr:col>
      <xdr:colOff>734586</xdr:colOff>
      <xdr:row>555</xdr:row>
      <xdr:rowOff>47887</xdr:rowOff>
    </xdr:to>
    <xdr:pic>
      <xdr:nvPicPr>
        <xdr:cNvPr id="25" name="Image 24">
          <a:extLst>
            <a:ext uri="{FF2B5EF4-FFF2-40B4-BE49-F238E27FC236}">
              <a16:creationId xmlns:a16="http://schemas.microsoft.com/office/drawing/2014/main" id="{BD47A750-550A-419B-902A-B8B232FB58A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128701800"/>
          <a:ext cx="8316486" cy="1876687"/>
        </a:xfrm>
        <a:prstGeom prst="rect">
          <a:avLst/>
        </a:prstGeom>
      </xdr:spPr>
    </xdr:pic>
    <xdr:clientData/>
  </xdr:twoCellAnchor>
  <xdr:twoCellAnchor editAs="oneCell">
    <xdr:from>
      <xdr:col>3</xdr:col>
      <xdr:colOff>304800</xdr:colOff>
      <xdr:row>82</xdr:row>
      <xdr:rowOff>200025</xdr:rowOff>
    </xdr:from>
    <xdr:to>
      <xdr:col>3</xdr:col>
      <xdr:colOff>666750</xdr:colOff>
      <xdr:row>82</xdr:row>
      <xdr:rowOff>561975</xdr:rowOff>
    </xdr:to>
    <xdr:pic>
      <xdr:nvPicPr>
        <xdr:cNvPr id="26" name="Picture">
          <a:extLst>
            <a:ext uri="{FF2B5EF4-FFF2-40B4-BE49-F238E27FC236}">
              <a16:creationId xmlns:a16="http://schemas.microsoft.com/office/drawing/2014/main" id="{3D852A75-F7D1-4836-A948-71A54F212084}"/>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647950" y="18373725"/>
          <a:ext cx="3619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238125</xdr:colOff>
      <xdr:row>82</xdr:row>
      <xdr:rowOff>180974</xdr:rowOff>
    </xdr:from>
    <xdr:to>
      <xdr:col>4</xdr:col>
      <xdr:colOff>647700</xdr:colOff>
      <xdr:row>82</xdr:row>
      <xdr:rowOff>552449</xdr:rowOff>
    </xdr:to>
    <xdr:pic>
      <xdr:nvPicPr>
        <xdr:cNvPr id="27" name="Picture">
          <a:extLst>
            <a:ext uri="{FF2B5EF4-FFF2-40B4-BE49-F238E27FC236}">
              <a16:creationId xmlns:a16="http://schemas.microsoft.com/office/drawing/2014/main" id="{43C51648-1A49-4146-9854-06AA0B370217}"/>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29025" y="18354674"/>
          <a:ext cx="4095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82</xdr:row>
      <xdr:rowOff>142874</xdr:rowOff>
    </xdr:from>
    <xdr:to>
      <xdr:col>5</xdr:col>
      <xdr:colOff>581025</xdr:colOff>
      <xdr:row>82</xdr:row>
      <xdr:rowOff>552449</xdr:rowOff>
    </xdr:to>
    <xdr:pic>
      <xdr:nvPicPr>
        <xdr:cNvPr id="28" name="Picture">
          <a:extLst>
            <a:ext uri="{FF2B5EF4-FFF2-40B4-BE49-F238E27FC236}">
              <a16:creationId xmlns:a16="http://schemas.microsoft.com/office/drawing/2014/main" id="{800F0890-2F74-4FD2-8D06-486E9E7A486C}"/>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648200" y="18316574"/>
          <a:ext cx="3714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82</xdr:row>
      <xdr:rowOff>171450</xdr:rowOff>
    </xdr:from>
    <xdr:to>
      <xdr:col>6</xdr:col>
      <xdr:colOff>523875</xdr:colOff>
      <xdr:row>82</xdr:row>
      <xdr:rowOff>561975</xdr:rowOff>
    </xdr:to>
    <xdr:pic>
      <xdr:nvPicPr>
        <xdr:cNvPr id="29" name="Picture">
          <a:extLst>
            <a:ext uri="{FF2B5EF4-FFF2-40B4-BE49-F238E27FC236}">
              <a16:creationId xmlns:a16="http://schemas.microsoft.com/office/drawing/2014/main" id="{325751AF-7D4B-4BD8-81A2-C55FD6244E54}"/>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591175" y="183451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171450</xdr:colOff>
      <xdr:row>82</xdr:row>
      <xdr:rowOff>161925</xdr:rowOff>
    </xdr:from>
    <xdr:to>
      <xdr:col>7</xdr:col>
      <xdr:colOff>533400</xdr:colOff>
      <xdr:row>82</xdr:row>
      <xdr:rowOff>533400</xdr:rowOff>
    </xdr:to>
    <xdr:pic>
      <xdr:nvPicPr>
        <xdr:cNvPr id="30" name="Picture">
          <a:extLst>
            <a:ext uri="{FF2B5EF4-FFF2-40B4-BE49-F238E27FC236}">
              <a16:creationId xmlns:a16="http://schemas.microsoft.com/office/drawing/2014/main" id="{0BA71EDC-F806-46F3-A9FA-19820852E948}"/>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705600" y="18335625"/>
          <a:ext cx="361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82</xdr:row>
      <xdr:rowOff>190500</xdr:rowOff>
    </xdr:from>
    <xdr:to>
      <xdr:col>8</xdr:col>
      <xdr:colOff>571500</xdr:colOff>
      <xdr:row>82</xdr:row>
      <xdr:rowOff>552450</xdr:rowOff>
    </xdr:to>
    <xdr:pic>
      <xdr:nvPicPr>
        <xdr:cNvPr id="31" name="Picture">
          <a:extLst>
            <a:ext uri="{FF2B5EF4-FFF2-40B4-BE49-F238E27FC236}">
              <a16:creationId xmlns:a16="http://schemas.microsoft.com/office/drawing/2014/main" id="{845ECD35-D4BC-41F4-A8D2-94596B6CA61D}"/>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724775" y="18364200"/>
          <a:ext cx="4286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82</xdr:row>
      <xdr:rowOff>180975</xdr:rowOff>
    </xdr:from>
    <xdr:to>
      <xdr:col>9</xdr:col>
      <xdr:colOff>552450</xdr:colOff>
      <xdr:row>82</xdr:row>
      <xdr:rowOff>533400</xdr:rowOff>
    </xdr:to>
    <xdr:pic>
      <xdr:nvPicPr>
        <xdr:cNvPr id="32" name="Picture">
          <a:extLst>
            <a:ext uri="{FF2B5EF4-FFF2-40B4-BE49-F238E27FC236}">
              <a16:creationId xmlns:a16="http://schemas.microsoft.com/office/drawing/2014/main" id="{938C2483-C903-42E1-AAC8-06435F367A4B}"/>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858250" y="18354675"/>
          <a:ext cx="3238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123825</xdr:colOff>
      <xdr:row>82</xdr:row>
      <xdr:rowOff>171450</xdr:rowOff>
    </xdr:from>
    <xdr:to>
      <xdr:col>10</xdr:col>
      <xdr:colOff>476250</xdr:colOff>
      <xdr:row>82</xdr:row>
      <xdr:rowOff>542925</xdr:rowOff>
    </xdr:to>
    <xdr:pic>
      <xdr:nvPicPr>
        <xdr:cNvPr id="33" name="Picture">
          <a:extLst>
            <a:ext uri="{FF2B5EF4-FFF2-40B4-BE49-F238E27FC236}">
              <a16:creationId xmlns:a16="http://schemas.microsoft.com/office/drawing/2014/main" id="{D8E8038A-D3D9-43D0-B753-3A73494729F3}"/>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801225" y="1834515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428625</xdr:colOff>
      <xdr:row>82</xdr:row>
      <xdr:rowOff>180975</xdr:rowOff>
    </xdr:from>
    <xdr:to>
      <xdr:col>2</xdr:col>
      <xdr:colOff>781050</xdr:colOff>
      <xdr:row>82</xdr:row>
      <xdr:rowOff>561975</xdr:rowOff>
    </xdr:to>
    <xdr:pic>
      <xdr:nvPicPr>
        <xdr:cNvPr id="34" name="Picture">
          <a:extLst>
            <a:ext uri="{FF2B5EF4-FFF2-40B4-BE49-F238E27FC236}">
              <a16:creationId xmlns:a16="http://schemas.microsoft.com/office/drawing/2014/main" id="{09F30B80-65D1-4A6A-BDF2-0E2369B097CA}"/>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4025" y="18354675"/>
          <a:ext cx="352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619124</xdr:colOff>
      <xdr:row>206</xdr:row>
      <xdr:rowOff>133350</xdr:rowOff>
    </xdr:from>
    <xdr:to>
      <xdr:col>5</xdr:col>
      <xdr:colOff>209549</xdr:colOff>
      <xdr:row>216</xdr:row>
      <xdr:rowOff>219075</xdr:rowOff>
    </xdr:to>
    <xdr:graphicFrame macro="">
      <xdr:nvGraphicFramePr>
        <xdr:cNvPr id="35" name="Diagramme 34">
          <a:extLst>
            <a:ext uri="{FF2B5EF4-FFF2-40B4-BE49-F238E27FC236}">
              <a16:creationId xmlns:a16="http://schemas.microsoft.com/office/drawing/2014/main" id="{43ECF020-1D7B-4E17-8B1A-F565A76DA5E7}"/>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9" r:lo="rId20" r:qs="rId21" r:cs="rId22"/>
        </a:graphicData>
      </a:graphic>
    </xdr:graphicFrame>
    <xdr:clientData/>
  </xdr:twoCellAnchor>
  <xdr:twoCellAnchor editAs="oneCell">
    <xdr:from>
      <xdr:col>1</xdr:col>
      <xdr:colOff>793750</xdr:colOff>
      <xdr:row>234</xdr:row>
      <xdr:rowOff>117476</xdr:rowOff>
    </xdr:from>
    <xdr:to>
      <xdr:col>3</xdr:col>
      <xdr:colOff>1000125</xdr:colOff>
      <xdr:row>235</xdr:row>
      <xdr:rowOff>89279</xdr:rowOff>
    </xdr:to>
    <xdr:pic>
      <xdr:nvPicPr>
        <xdr:cNvPr id="36" name="Image 35">
          <a:extLst>
            <a:ext uri="{FF2B5EF4-FFF2-40B4-BE49-F238E27FC236}">
              <a16:creationId xmlns:a16="http://schemas.microsoft.com/office/drawing/2014/main" id="{3ED02620-6BF9-437C-83D8-2F2287EC8901}"/>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041400" y="55667276"/>
          <a:ext cx="2301875" cy="1505328"/>
        </a:xfrm>
        <a:prstGeom prst="rect">
          <a:avLst/>
        </a:prstGeom>
      </xdr:spPr>
    </xdr:pic>
    <xdr:clientData/>
  </xdr:twoCellAnchor>
  <xdr:twoCellAnchor editAs="oneCell">
    <xdr:from>
      <xdr:col>10</xdr:col>
      <xdr:colOff>342900</xdr:colOff>
      <xdr:row>234</xdr:row>
      <xdr:rowOff>247650</xdr:rowOff>
    </xdr:from>
    <xdr:to>
      <xdr:col>12</xdr:col>
      <xdr:colOff>466725</xdr:colOff>
      <xdr:row>234</xdr:row>
      <xdr:rowOff>1301997</xdr:rowOff>
    </xdr:to>
    <xdr:pic>
      <xdr:nvPicPr>
        <xdr:cNvPr id="37" name="Image 36" descr="http://s1.lemde.fr/medias/web/1.2.686/img/friends/logos/logo_chef_simon_97x22.png">
          <a:extLst>
            <a:ext uri="{FF2B5EF4-FFF2-40B4-BE49-F238E27FC236}">
              <a16:creationId xmlns:a16="http://schemas.microsoft.com/office/drawing/2014/main" id="{33C9C176-2598-425E-A661-4AA4FFD477A9}"/>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0020300" y="55797450"/>
          <a:ext cx="2219325" cy="1054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346077</xdr:colOff>
      <xdr:row>234</xdr:row>
      <xdr:rowOff>231778</xdr:rowOff>
    </xdr:from>
    <xdr:to>
      <xdr:col>16</xdr:col>
      <xdr:colOff>466725</xdr:colOff>
      <xdr:row>234</xdr:row>
      <xdr:rowOff>1368434</xdr:rowOff>
    </xdr:to>
    <xdr:pic>
      <xdr:nvPicPr>
        <xdr:cNvPr id="38" name="Image 37">
          <a:extLst>
            <a:ext uri="{FF2B5EF4-FFF2-40B4-BE49-F238E27FC236}">
              <a16:creationId xmlns:a16="http://schemas.microsoft.com/office/drawing/2014/main" id="{71B72179-10DB-4719-A375-FD8703FD43E1}"/>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4214477" y="55781578"/>
          <a:ext cx="1987548" cy="1136656"/>
        </a:xfrm>
        <a:prstGeom prst="rect">
          <a:avLst/>
        </a:prstGeom>
      </xdr:spPr>
    </xdr:pic>
    <xdr:clientData/>
  </xdr:twoCellAnchor>
  <xdr:twoCellAnchor editAs="oneCell">
    <xdr:from>
      <xdr:col>1</xdr:col>
      <xdr:colOff>323850</xdr:colOff>
      <xdr:row>275</xdr:row>
      <xdr:rowOff>152400</xdr:rowOff>
    </xdr:from>
    <xdr:to>
      <xdr:col>3</xdr:col>
      <xdr:colOff>676617</xdr:colOff>
      <xdr:row>286</xdr:row>
      <xdr:rowOff>105149</xdr:rowOff>
    </xdr:to>
    <xdr:pic>
      <xdr:nvPicPr>
        <xdr:cNvPr id="39" name="Image 38">
          <a:extLst>
            <a:ext uri="{FF2B5EF4-FFF2-40B4-BE49-F238E27FC236}">
              <a16:creationId xmlns:a16="http://schemas.microsoft.com/office/drawing/2014/main" id="{F85A0934-8C7B-4784-92B5-B45CAA4D07BD}"/>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571500" y="67703700"/>
          <a:ext cx="2448267" cy="2676899"/>
        </a:xfrm>
        <a:prstGeom prst="rect">
          <a:avLst/>
        </a:prstGeom>
      </xdr:spPr>
    </xdr:pic>
    <xdr:clientData/>
  </xdr:twoCellAnchor>
  <xdr:twoCellAnchor editAs="oneCell">
    <xdr:from>
      <xdr:col>3</xdr:col>
      <xdr:colOff>971550</xdr:colOff>
      <xdr:row>278</xdr:row>
      <xdr:rowOff>0</xdr:rowOff>
    </xdr:from>
    <xdr:to>
      <xdr:col>6</xdr:col>
      <xdr:colOff>428988</xdr:colOff>
      <xdr:row>284</xdr:row>
      <xdr:rowOff>200260</xdr:rowOff>
    </xdr:to>
    <xdr:pic>
      <xdr:nvPicPr>
        <xdr:cNvPr id="40" name="Image 39">
          <a:extLst>
            <a:ext uri="{FF2B5EF4-FFF2-40B4-BE49-F238E27FC236}">
              <a16:creationId xmlns:a16="http://schemas.microsoft.com/office/drawing/2014/main" id="{32100826-CEB2-4E14-9680-4F0CCE12343A}"/>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314700" y="68294250"/>
          <a:ext cx="2600688" cy="16861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19</xdr:col>
      <xdr:colOff>184151</xdr:colOff>
      <xdr:row>13</xdr:row>
      <xdr:rowOff>60325</xdr:rowOff>
    </xdr:from>
    <xdr:to>
      <xdr:col>19</xdr:col>
      <xdr:colOff>727152</xdr:colOff>
      <xdr:row>14</xdr:row>
      <xdr:rowOff>41356</xdr:rowOff>
    </xdr:to>
    <xdr:pic>
      <xdr:nvPicPr>
        <xdr:cNvPr id="2" name="Image 1">
          <a:extLst>
            <a:ext uri="{FF2B5EF4-FFF2-40B4-BE49-F238E27FC236}">
              <a16:creationId xmlns:a16="http://schemas.microsoft.com/office/drawing/2014/main" id="{CDA76E49-7971-4C77-80A9-1B16FB35F4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52401" y="4365625"/>
          <a:ext cx="543001" cy="581106"/>
        </a:xfrm>
        <a:prstGeom prst="rect">
          <a:avLst/>
        </a:prstGeom>
      </xdr:spPr>
    </xdr:pic>
    <xdr:clientData/>
  </xdr:twoCellAnchor>
  <xdr:twoCellAnchor editAs="oneCell">
    <xdr:from>
      <xdr:col>21</xdr:col>
      <xdr:colOff>146050</xdr:colOff>
      <xdr:row>13</xdr:row>
      <xdr:rowOff>69851</xdr:rowOff>
    </xdr:from>
    <xdr:to>
      <xdr:col>21</xdr:col>
      <xdr:colOff>717630</xdr:colOff>
      <xdr:row>14</xdr:row>
      <xdr:rowOff>31829</xdr:rowOff>
    </xdr:to>
    <xdr:pic>
      <xdr:nvPicPr>
        <xdr:cNvPr id="3" name="Image 2">
          <a:extLst>
            <a:ext uri="{FF2B5EF4-FFF2-40B4-BE49-F238E27FC236}">
              <a16:creationId xmlns:a16="http://schemas.microsoft.com/office/drawing/2014/main" id="{669128B5-1454-49D3-8B7B-089A6D78DB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138275" y="4375151"/>
          <a:ext cx="571580" cy="562053"/>
        </a:xfrm>
        <a:prstGeom prst="rect">
          <a:avLst/>
        </a:prstGeom>
      </xdr:spPr>
    </xdr:pic>
    <xdr:clientData/>
  </xdr:twoCellAnchor>
  <xdr:twoCellAnchor editAs="oneCell">
    <xdr:from>
      <xdr:col>22</xdr:col>
      <xdr:colOff>136526</xdr:colOff>
      <xdr:row>13</xdr:row>
      <xdr:rowOff>31751</xdr:rowOff>
    </xdr:from>
    <xdr:to>
      <xdr:col>22</xdr:col>
      <xdr:colOff>698579</xdr:colOff>
      <xdr:row>13</xdr:row>
      <xdr:rowOff>593804</xdr:rowOff>
    </xdr:to>
    <xdr:pic>
      <xdr:nvPicPr>
        <xdr:cNvPr id="4" name="Image 3">
          <a:extLst>
            <a:ext uri="{FF2B5EF4-FFF2-40B4-BE49-F238E27FC236}">
              <a16:creationId xmlns:a16="http://schemas.microsoft.com/office/drawing/2014/main" id="{FEA33DC5-C650-48EC-B289-C75FEE54AEF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890751" y="4337051"/>
          <a:ext cx="562053" cy="562053"/>
        </a:xfrm>
        <a:prstGeom prst="rect">
          <a:avLst/>
        </a:prstGeom>
      </xdr:spPr>
    </xdr:pic>
    <xdr:clientData/>
  </xdr:twoCellAnchor>
  <xdr:twoCellAnchor editAs="oneCell">
    <xdr:from>
      <xdr:col>27</xdr:col>
      <xdr:colOff>114300</xdr:colOff>
      <xdr:row>25</xdr:row>
      <xdr:rowOff>104776</xdr:rowOff>
    </xdr:from>
    <xdr:to>
      <xdr:col>29</xdr:col>
      <xdr:colOff>314325</xdr:colOff>
      <xdr:row>26</xdr:row>
      <xdr:rowOff>196970</xdr:rowOff>
    </xdr:to>
    <xdr:pic>
      <xdr:nvPicPr>
        <xdr:cNvPr id="5" name="Image 4">
          <a:extLst>
            <a:ext uri="{FF2B5EF4-FFF2-40B4-BE49-F238E27FC236}">
              <a16:creationId xmlns:a16="http://schemas.microsoft.com/office/drawing/2014/main" id="{3F9EF646-4EAB-45B4-8809-5025079B5B5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678525" y="11163301"/>
          <a:ext cx="1724025" cy="682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171450</xdr:colOff>
      <xdr:row>24</xdr:row>
      <xdr:rowOff>19050</xdr:rowOff>
    </xdr:from>
    <xdr:to>
      <xdr:col>29</xdr:col>
      <xdr:colOff>209550</xdr:colOff>
      <xdr:row>25</xdr:row>
      <xdr:rowOff>47119</xdr:rowOff>
    </xdr:to>
    <xdr:pic>
      <xdr:nvPicPr>
        <xdr:cNvPr id="6" name="Image 5">
          <a:extLst>
            <a:ext uri="{FF2B5EF4-FFF2-40B4-BE49-F238E27FC236}">
              <a16:creationId xmlns:a16="http://schemas.microsoft.com/office/drawing/2014/main" id="{87175E05-B276-4191-9F98-3D2C61281DF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8735675" y="10487025"/>
          <a:ext cx="1562100" cy="6186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0</xdr:colOff>
      <xdr:row>13</xdr:row>
      <xdr:rowOff>0</xdr:rowOff>
    </xdr:from>
    <xdr:to>
      <xdr:col>26</xdr:col>
      <xdr:colOff>647700</xdr:colOff>
      <xdr:row>14</xdr:row>
      <xdr:rowOff>47625</xdr:rowOff>
    </xdr:to>
    <xdr:pic>
      <xdr:nvPicPr>
        <xdr:cNvPr id="7" name="Image 6" descr="Mango sur Google Android 12L">
          <a:extLst>
            <a:ext uri="{FF2B5EF4-FFF2-40B4-BE49-F238E27FC236}">
              <a16:creationId xmlns:a16="http://schemas.microsoft.com/office/drawing/2014/main" id="{E5314FB0-23F9-413E-979B-FD65EFC34DA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7802225" y="4305300"/>
          <a:ext cx="64770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323850</xdr:colOff>
      <xdr:row>13</xdr:row>
      <xdr:rowOff>47625</xdr:rowOff>
    </xdr:from>
    <xdr:to>
      <xdr:col>25</xdr:col>
      <xdr:colOff>66745</xdr:colOff>
      <xdr:row>14</xdr:row>
      <xdr:rowOff>9603</xdr:rowOff>
    </xdr:to>
    <xdr:pic>
      <xdr:nvPicPr>
        <xdr:cNvPr id="8" name="Image 7">
          <a:extLst>
            <a:ext uri="{FF2B5EF4-FFF2-40B4-BE49-F238E27FC236}">
              <a16:creationId xmlns:a16="http://schemas.microsoft.com/office/drawing/2014/main" id="{A1E92B97-99F7-4E1A-8B06-11730A27625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6602075" y="4352925"/>
          <a:ext cx="504895" cy="562053"/>
        </a:xfrm>
        <a:prstGeom prst="rect">
          <a:avLst/>
        </a:prstGeom>
      </xdr:spPr>
    </xdr:pic>
    <xdr:clientData/>
  </xdr:twoCellAnchor>
  <xdr:twoCellAnchor editAs="oneCell">
    <xdr:from>
      <xdr:col>18</xdr:col>
      <xdr:colOff>0</xdr:colOff>
      <xdr:row>13</xdr:row>
      <xdr:rowOff>0</xdr:rowOff>
    </xdr:from>
    <xdr:to>
      <xdr:col>18</xdr:col>
      <xdr:colOff>571580</xdr:colOff>
      <xdr:row>13</xdr:row>
      <xdr:rowOff>571580</xdr:rowOff>
    </xdr:to>
    <xdr:pic>
      <xdr:nvPicPr>
        <xdr:cNvPr id="9" name="Image 8">
          <a:extLst>
            <a:ext uri="{FF2B5EF4-FFF2-40B4-BE49-F238E27FC236}">
              <a16:creationId xmlns:a16="http://schemas.microsoft.com/office/drawing/2014/main" id="{9716E2D5-A175-4105-ABB7-F2EF04B7ACF8}"/>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458575" y="4305300"/>
          <a:ext cx="571580" cy="571580"/>
        </a:xfrm>
        <a:prstGeom prst="rect">
          <a:avLst/>
        </a:prstGeom>
      </xdr:spPr>
    </xdr:pic>
    <xdr:clientData/>
  </xdr:twoCellAnchor>
  <xdr:twoCellAnchor editAs="oneCell">
    <xdr:from>
      <xdr:col>17</xdr:col>
      <xdr:colOff>0</xdr:colOff>
      <xdr:row>13</xdr:row>
      <xdr:rowOff>0</xdr:rowOff>
    </xdr:from>
    <xdr:to>
      <xdr:col>17</xdr:col>
      <xdr:colOff>562053</xdr:colOff>
      <xdr:row>13</xdr:row>
      <xdr:rowOff>562053</xdr:rowOff>
    </xdr:to>
    <xdr:pic>
      <xdr:nvPicPr>
        <xdr:cNvPr id="10" name="Image 9">
          <a:extLst>
            <a:ext uri="{FF2B5EF4-FFF2-40B4-BE49-F238E27FC236}">
              <a16:creationId xmlns:a16="http://schemas.microsoft.com/office/drawing/2014/main" id="{982F638B-3548-423A-8266-47718D951ED7}"/>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696575" y="4305300"/>
          <a:ext cx="562053" cy="562053"/>
        </a:xfrm>
        <a:prstGeom prst="rect">
          <a:avLst/>
        </a:prstGeom>
      </xdr:spPr>
    </xdr:pic>
    <xdr:clientData/>
  </xdr:twoCellAnchor>
  <xdr:twoCellAnchor editAs="oneCell">
    <xdr:from>
      <xdr:col>21</xdr:col>
      <xdr:colOff>0</xdr:colOff>
      <xdr:row>20</xdr:row>
      <xdr:rowOff>0</xdr:rowOff>
    </xdr:from>
    <xdr:to>
      <xdr:col>28</xdr:col>
      <xdr:colOff>261489</xdr:colOff>
      <xdr:row>21</xdr:row>
      <xdr:rowOff>320675</xdr:rowOff>
    </xdr:to>
    <xdr:pic>
      <xdr:nvPicPr>
        <xdr:cNvPr id="11" name="Image 10">
          <a:extLst>
            <a:ext uri="{FF2B5EF4-FFF2-40B4-BE49-F238E27FC236}">
              <a16:creationId xmlns:a16="http://schemas.microsoft.com/office/drawing/2014/main" id="{97E77DDE-C187-4DE0-ABCA-9CBB41407B9B}"/>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3992225" y="8105775"/>
          <a:ext cx="5595489" cy="911225"/>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ogle.fr/search?q=piffom%C3%A9trie&amp;ie=utf-8&amp;oe=utf-8&amp;client=firefox-b&amp;gfe_rd=cr&amp;dcr=0&amp;ei=yYrYWZrKMYfAaMTIipgK" TargetMode="External"/><Relationship Id="rId2" Type="http://schemas.openxmlformats.org/officeDocument/2006/relationships/hyperlink" Target="http://www.excel-downloads.com/remository/Download/Professionnels/Planification-et-gestion-de-projets/SPACE.html" TargetMode="External"/><Relationship Id="rId1" Type="http://schemas.openxmlformats.org/officeDocument/2006/relationships/hyperlink" Target="http://www.excel-downloads.com/forum/111720-space.html" TargetMode="External"/><Relationship Id="rId5" Type="http://schemas.openxmlformats.org/officeDocument/2006/relationships/drawing" Target="../drawings/drawing1.xml"/><Relationship Id="rId4" Type="http://schemas.openxmlformats.org/officeDocument/2006/relationships/hyperlink" Target="https://www.google.fr/search?q=piffom%C3%A9trie&amp;ie=utf-8&amp;oe=utf-8&amp;client=firefox-b&amp;gfe_rd=cr&amp;dcr=0&amp;ei=yYrYWZrKMYfAaMTIipgK"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https://emojiterra.com/fr/liste-fr/" TargetMode="External"/><Relationship Id="rId13" Type="http://schemas.openxmlformats.org/officeDocument/2006/relationships/hyperlink" Target="https://fr.emojiguide.com/nourriture-boissons/" TargetMode="External"/><Relationship Id="rId3" Type="http://schemas.openxmlformats.org/officeDocument/2006/relationships/hyperlink" Target="https://www.facebook.com/GetEmoji/" TargetMode="External"/><Relationship Id="rId7" Type="http://schemas.openxmlformats.org/officeDocument/2006/relationships/hyperlink" Target="https://www.excel-exercice.com/ajouter-des-emojis-emoticones-dans-vos-formules-feuilles-graphiques/" TargetMode="External"/><Relationship Id="rId12" Type="http://schemas.openxmlformats.org/officeDocument/2006/relationships/hyperlink" Target="https://www.emojiall.com/fr/all-emojis" TargetMode="External"/><Relationship Id="rId2" Type="http://schemas.openxmlformats.org/officeDocument/2006/relationships/hyperlink" Target="https://emojipedia.org/" TargetMode="External"/><Relationship Id="rId1" Type="http://schemas.openxmlformats.org/officeDocument/2006/relationships/hyperlink" Target="https://www.excel-exercice.com/ajouter-des-emojis-emoticones-dans-vos-formules-feuilles-graphiques/" TargetMode="External"/><Relationship Id="rId6" Type="http://schemas.openxmlformats.org/officeDocument/2006/relationships/hyperlink" Target="https://www.youtube.com/watch?v=6YvO8zQjX6Y" TargetMode="External"/><Relationship Id="rId11" Type="http://schemas.openxmlformats.org/officeDocument/2006/relationships/hyperlink" Target="https://www.caracteres-speciaux.org/" TargetMode="External"/><Relationship Id="rId5" Type="http://schemas.openxmlformats.org/officeDocument/2006/relationships/hyperlink" Target="https://emojipedia.org/food-drink/" TargetMode="External"/><Relationship Id="rId15" Type="http://schemas.openxmlformats.org/officeDocument/2006/relationships/drawing" Target="../drawings/drawing5.xml"/><Relationship Id="rId10" Type="http://schemas.openxmlformats.org/officeDocument/2006/relationships/hyperlink" Target="https://emojis.wiki/fr/" TargetMode="External"/><Relationship Id="rId4" Type="http://schemas.openxmlformats.org/officeDocument/2006/relationships/hyperlink" Target="http://www.get-emoji.com/" TargetMode="External"/><Relationship Id="rId9" Type="http://schemas.openxmlformats.org/officeDocument/2006/relationships/hyperlink" Target="https://wprock.fr/t/emoji/" TargetMode="External"/><Relationship Id="rId14" Type="http://schemas.openxmlformats.org/officeDocument/2006/relationships/hyperlink" Target="https://emojiguide.org/fr/"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www.youtube.com/watch?v=t9BfPsVC5hk" TargetMode="External"/><Relationship Id="rId21" Type="http://schemas.openxmlformats.org/officeDocument/2006/relationships/hyperlink" Target="https://www.youtube.com/watch?v=_JzUgEGWuk0" TargetMode="External"/><Relationship Id="rId42" Type="http://schemas.openxmlformats.org/officeDocument/2006/relationships/hyperlink" Target="https://www.youtube.com/watch?v=jjhrpq-f-74&amp;t=102s" TargetMode="External"/><Relationship Id="rId47" Type="http://schemas.openxmlformats.org/officeDocument/2006/relationships/hyperlink" Target="https://www.excel-exercice.com/bordures/" TargetMode="External"/><Relationship Id="rId63" Type="http://schemas.openxmlformats.org/officeDocument/2006/relationships/hyperlink" Target="https://www.informatique-bureautique.com/moodle/mod/page/view.php?id=5026" TargetMode="External"/><Relationship Id="rId68" Type="http://schemas.openxmlformats.org/officeDocument/2006/relationships/hyperlink" Target="https://www.youtube.com/c/TutoDeRien/playlists" TargetMode="External"/><Relationship Id="rId2" Type="http://schemas.openxmlformats.org/officeDocument/2006/relationships/hyperlink" Target="https://support.microsoft.com/fr-fr/office/modifier-une-macro-ed9e8c3d-58fd-47a1-83eb-bdee680376bb" TargetMode="External"/><Relationship Id="rId16" Type="http://schemas.openxmlformats.org/officeDocument/2006/relationships/hyperlink" Target="https://cellulexcel.blogspot.com/p/somme.html" TargetMode="External"/><Relationship Id="rId29" Type="http://schemas.openxmlformats.org/officeDocument/2006/relationships/hyperlink" Target="https://www.youtube.com/watch?v=ign5pz_-R_I" TargetMode="External"/><Relationship Id="rId11" Type="http://schemas.openxmlformats.org/officeDocument/2006/relationships/hyperlink" Target="https://www.youtube.com/watch?v=Xvb1pAnQrts" TargetMode="External"/><Relationship Id="rId24" Type="http://schemas.openxmlformats.org/officeDocument/2006/relationships/hyperlink" Target="https://www.youtube.com/watch?v=PbUvODhmdxI" TargetMode="External"/><Relationship Id="rId32" Type="http://schemas.openxmlformats.org/officeDocument/2006/relationships/hyperlink" Target="https://www.youtube.com/watch?v=EbpC3cs2aTA" TargetMode="External"/><Relationship Id="rId37" Type="http://schemas.openxmlformats.org/officeDocument/2006/relationships/hyperlink" Target="https://www.youtube.com/watch?v=_uhXSrAkHXc" TargetMode="External"/><Relationship Id="rId40" Type="http://schemas.openxmlformats.org/officeDocument/2006/relationships/hyperlink" Target="https://www.excel-exercice.com/analyser-vos-formules-avec-f9/" TargetMode="External"/><Relationship Id="rId45" Type="http://schemas.openxmlformats.org/officeDocument/2006/relationships/hyperlink" Target="https://www.youtube.com/channel/UCmkKGwRm5LYN6zpgTVvNpdA/videos" TargetMode="External"/><Relationship Id="rId53" Type="http://schemas.openxmlformats.org/officeDocument/2006/relationships/hyperlink" Target="https://www.superprof.fr/blog/conseils-pratiques-en-maths/" TargetMode="External"/><Relationship Id="rId58" Type="http://schemas.openxmlformats.org/officeDocument/2006/relationships/hyperlink" Target="https://www.youtube.com/watch?v=li4XNespLxg" TargetMode="External"/><Relationship Id="rId66" Type="http://schemas.openxmlformats.org/officeDocument/2006/relationships/hyperlink" Target="https://www.youtube.com/user/ExcelExercice/videos" TargetMode="External"/><Relationship Id="rId74" Type="http://schemas.openxmlformats.org/officeDocument/2006/relationships/hyperlink" Target="https://www.excel-pratique.com/fr/fonctions-complementaires.php" TargetMode="External"/><Relationship Id="rId5" Type="http://schemas.openxmlformats.org/officeDocument/2006/relationships/hyperlink" Target="https://commentouvrir.com/extension/xlsm" TargetMode="External"/><Relationship Id="rId61" Type="http://schemas.openxmlformats.org/officeDocument/2006/relationships/hyperlink" Target="https://www.youtube.com/watch?v=HoP5kZ-f-EA&amp;ab_channel=excelexercice" TargetMode="External"/><Relationship Id="rId19" Type="http://schemas.openxmlformats.org/officeDocument/2006/relationships/hyperlink" Target="https://fr.extendoffice.com/documents/excel/1155-excel-count-sum-cells-by-color.html" TargetMode="External"/><Relationship Id="rId14" Type="http://schemas.openxmlformats.org/officeDocument/2006/relationships/hyperlink" Target="https://cellulexcel.blogspot.com/p/blog-page_22.html" TargetMode="External"/><Relationship Id="rId22" Type="http://schemas.openxmlformats.org/officeDocument/2006/relationships/hyperlink" Target="https://www.youtube.com/watch?v=xFOMtm4wRtE" TargetMode="External"/><Relationship Id="rId27" Type="http://schemas.openxmlformats.org/officeDocument/2006/relationships/hyperlink" Target="https://www.youtube.com/watch?v=wXenlFqrWWY" TargetMode="External"/><Relationship Id="rId30" Type="http://schemas.openxmlformats.org/officeDocument/2006/relationships/hyperlink" Target="https://www.youtube.com/watch?v=S_rTf5wWhr8" TargetMode="External"/><Relationship Id="rId35" Type="http://schemas.openxmlformats.org/officeDocument/2006/relationships/hyperlink" Target="https://www.youtube.com/watch?v=EbpC3cs2aTA" TargetMode="External"/><Relationship Id="rId43" Type="http://schemas.openxmlformats.org/officeDocument/2006/relationships/hyperlink" Target="https://www.youtube.com/c/ExcelFormation/videos" TargetMode="External"/><Relationship Id="rId48" Type="http://schemas.openxmlformats.org/officeDocument/2006/relationships/hyperlink" Target="https://www.excel-exercice.com/manipulation/" TargetMode="External"/><Relationship Id="rId56" Type="http://schemas.openxmlformats.org/officeDocument/2006/relationships/hyperlink" Target="https://forums.commentcamarche.net/forum/bureautique-25" TargetMode="External"/><Relationship Id="rId64" Type="http://schemas.openxmlformats.org/officeDocument/2006/relationships/hyperlink" Target="https://www.youtube.com/watch?v=yk_ypXvUaHo" TargetMode="External"/><Relationship Id="rId69" Type="http://schemas.openxmlformats.org/officeDocument/2006/relationships/hyperlink" Target="https://support.microsoft.com/fr-fr/excel" TargetMode="External"/><Relationship Id="rId8" Type="http://schemas.openxmlformats.org/officeDocument/2006/relationships/hyperlink" Target="https://www.youtube.com/watch?v=Cxs3l7_EI4I" TargetMode="External"/><Relationship Id="rId51" Type="http://schemas.openxmlformats.org/officeDocument/2006/relationships/hyperlink" Target="https://www.youtube.com/watch?v=cYONvEoCCF4" TargetMode="External"/><Relationship Id="rId72" Type="http://schemas.openxmlformats.org/officeDocument/2006/relationships/hyperlink" Target="https://support.office.com/fr-fr/article/d%C3%A9placer-ou-copier-des-feuilles-de-calcul-ou-des-donn%C3%A9es-de-feuille-de-calcul-47207967-bbb2-4e95-9b5c-3c174aa69328" TargetMode="External"/><Relationship Id="rId3" Type="http://schemas.openxmlformats.org/officeDocument/2006/relationships/hyperlink" Target="https://support.microsoft.com/fr-fr/office/enregistrer-une-macro-24a026ef-3145-4bf8-a5f2-2fc7889ff74a" TargetMode="External"/><Relationship Id="rId12" Type="http://schemas.openxmlformats.org/officeDocument/2006/relationships/hyperlink" Target="https://www.youtube.com/watch?v=eML_TISUYpw&amp;t=31s" TargetMode="External"/><Relationship Id="rId17" Type="http://schemas.openxmlformats.org/officeDocument/2006/relationships/hyperlink" Target="https://www.cours-gratuit.com/tutoriel-excel/tutoriel-excel-comment-compter-et-additionner-les-cellules-par-couleur" TargetMode="External"/><Relationship Id="rId25" Type="http://schemas.openxmlformats.org/officeDocument/2006/relationships/hyperlink" Target="https://www.youtube.com/watch?v=ljG0dl6aZOk" TargetMode="External"/><Relationship Id="rId33" Type="http://schemas.openxmlformats.org/officeDocument/2006/relationships/hyperlink" Target="https://www.youtube.com/watch?v=xyjZP4GMmSc" TargetMode="External"/><Relationship Id="rId38" Type="http://schemas.openxmlformats.org/officeDocument/2006/relationships/hyperlink" Target="https://www.excel-exercice.com/colorier-une-ligne-entiere/" TargetMode="External"/><Relationship Id="rId46" Type="http://schemas.openxmlformats.org/officeDocument/2006/relationships/hyperlink" Target="https://www.youtube.com/watch?v=um737ZwwwoU" TargetMode="External"/><Relationship Id="rId59" Type="http://schemas.openxmlformats.org/officeDocument/2006/relationships/hyperlink" Target="https://www.youtube.com/watch?v=YfGrccEQGKk" TargetMode="External"/><Relationship Id="rId67" Type="http://schemas.openxmlformats.org/officeDocument/2006/relationships/hyperlink" Target="https://www.youtube.com/channel/UCK4qfUuh9kpBByJFIMBPTtA/playlists" TargetMode="External"/><Relationship Id="rId20" Type="http://schemas.openxmlformats.org/officeDocument/2006/relationships/hyperlink" Target="https://www.excelformation.fr/formats-fichiers-excel.html" TargetMode="External"/><Relationship Id="rId41" Type="http://schemas.openxmlformats.org/officeDocument/2006/relationships/hyperlink" Target="https://cellulexcel.blogspot.com/p/excel-trucs-astuces.html" TargetMode="External"/><Relationship Id="rId54" Type="http://schemas.openxmlformats.org/officeDocument/2006/relationships/hyperlink" Target="https://www.ionos.fr/digitalguide/web-marketing/vendre-sur-internet/fonction-si-excel/" TargetMode="External"/><Relationship Id="rId62" Type="http://schemas.openxmlformats.org/officeDocument/2006/relationships/hyperlink" Target="https://support.office.com/fr-fr/article/combiner-le-texte-de-deux-cellules-ou-plus-en-une-cellule-81ba0946-ce78-42ed-b3c3-21340eb164a6" TargetMode="External"/><Relationship Id="rId70" Type="http://schemas.openxmlformats.org/officeDocument/2006/relationships/hyperlink" Target="https://www.youtube.com/c/K%C3%A9vinBrundu/videos" TargetMode="External"/><Relationship Id="rId75" Type="http://schemas.openxmlformats.org/officeDocument/2006/relationships/hyperlink" Target="http://excel.engalere.com/tags/" TargetMode="External"/><Relationship Id="rId1" Type="http://schemas.openxmlformats.org/officeDocument/2006/relationships/hyperlink" Target="https://www.excel-exercice.com/fichier-xls-ou-xlsx/" TargetMode="External"/><Relationship Id="rId6" Type="http://schemas.openxmlformats.org/officeDocument/2006/relationships/hyperlink" Target="https://www.youtube.com/watch?v=21oGa9Q92s4" TargetMode="External"/><Relationship Id="rId15" Type="http://schemas.openxmlformats.org/officeDocument/2006/relationships/hyperlink" Target="https://mccascabel.fr/carnet-de-recettes-personnalise/" TargetMode="External"/><Relationship Id="rId23" Type="http://schemas.openxmlformats.org/officeDocument/2006/relationships/hyperlink" Target="https://www.excel-exercice.com/colorier-une-ligne-entiere/" TargetMode="External"/><Relationship Id="rId28" Type="http://schemas.openxmlformats.org/officeDocument/2006/relationships/hyperlink" Target="https://www.youtube.com/watch?v=OQJzipM0rgU" TargetMode="External"/><Relationship Id="rId36" Type="http://schemas.openxmlformats.org/officeDocument/2006/relationships/hyperlink" Target="https://www.youtube.com/watch?v=zFR8-vdbebo" TargetMode="External"/><Relationship Id="rId49" Type="http://schemas.openxmlformats.org/officeDocument/2006/relationships/hyperlink" Target="https://www.excel-exercice.com/add-in/" TargetMode="External"/><Relationship Id="rId57" Type="http://schemas.openxmlformats.org/officeDocument/2006/relationships/hyperlink" Target="https://www.excel-exercice.com/trouver-les-liens-externes-dun-classeur/" TargetMode="External"/><Relationship Id="rId10" Type="http://schemas.openxmlformats.org/officeDocument/2006/relationships/hyperlink" Target="https://www.youtube.com/watch?v=ZEL3mVdUCcg" TargetMode="External"/><Relationship Id="rId31" Type="http://schemas.openxmlformats.org/officeDocument/2006/relationships/hyperlink" Target="https://www.youtube.com/watch?v=XB7PbjxQgiQ" TargetMode="External"/><Relationship Id="rId44" Type="http://schemas.openxmlformats.org/officeDocument/2006/relationships/hyperlink" Target="https://www.youtube.com/watch?v=OZoAZHIP-kk&amp;t=630s" TargetMode="External"/><Relationship Id="rId52" Type="http://schemas.openxmlformats.org/officeDocument/2006/relationships/hyperlink" Target="https://www.excel-exercice.com/" TargetMode="External"/><Relationship Id="rId60" Type="http://schemas.openxmlformats.org/officeDocument/2006/relationships/hyperlink" Target="http://www.mdf-xlpages.com/modules/publisher/item.php?itemid=91" TargetMode="External"/><Relationship Id="rId65" Type="http://schemas.openxmlformats.org/officeDocument/2006/relationships/hyperlink" Target="https://www.excel-exercice.com/somme-si-ens/" TargetMode="External"/><Relationship Id="rId73" Type="http://schemas.openxmlformats.org/officeDocument/2006/relationships/hyperlink" Target="https://support.office.com/fr-fr/article/puis-je-copier-une-feuille-de-calcul-du-classeur-actuel-5d8109a7-cba1-474f-b835-11cd89da99c0" TargetMode="External"/><Relationship Id="rId4" Type="http://schemas.openxmlformats.org/officeDocument/2006/relationships/hyperlink" Target="https://www.pcastuces.com/pratique/astuces/5664.htm" TargetMode="External"/><Relationship Id="rId9" Type="http://schemas.openxmlformats.org/officeDocument/2006/relationships/hyperlink" Target="https://www.youtube.com/c/lecompagnoninfo/videos" TargetMode="External"/><Relationship Id="rId13" Type="http://schemas.openxmlformats.org/officeDocument/2006/relationships/hyperlink" Target="https://www.youtube.com/watch?v=KK9rJpuHmZA" TargetMode="External"/><Relationship Id="rId18" Type="http://schemas.openxmlformats.org/officeDocument/2006/relationships/hyperlink" Target="https://www.youtube.com/watch?v=7amIEwzFoF0" TargetMode="External"/><Relationship Id="rId39" Type="http://schemas.openxmlformats.org/officeDocument/2006/relationships/hyperlink" Target="https://www.excel-exercice.com/creer-la-table-des-matieres-dun-classeur/" TargetMode="External"/><Relationship Id="rId34" Type="http://schemas.openxmlformats.org/officeDocument/2006/relationships/hyperlink" Target="https://www.youtube.com/watch?v=UnkKrv53fiA" TargetMode="External"/><Relationship Id="rId50" Type="http://schemas.openxmlformats.org/officeDocument/2006/relationships/hyperlink" Target="https://www.excel-exercice.com/nouveaute/" TargetMode="External"/><Relationship Id="rId55" Type="http://schemas.openxmlformats.org/officeDocument/2006/relationships/hyperlink" Target="https://www.ionos.fr/digitalguide/web-marketing/vendre-sur-internet/alternatives-gratuites-a-microsoft-excel/" TargetMode="External"/><Relationship Id="rId76" Type="http://schemas.openxmlformats.org/officeDocument/2006/relationships/printerSettings" Target="../printerSettings/printerSettings8.bin"/><Relationship Id="rId7" Type="http://schemas.openxmlformats.org/officeDocument/2006/relationships/hyperlink" Target="https://www.youtube.com/channel/UCoTqCeSunCB3-puwIicURbw" TargetMode="External"/><Relationship Id="rId71" Type="http://schemas.openxmlformats.org/officeDocument/2006/relationships/hyperlink" Target="https://www.youtube.com/watch?v=e2kzRDcW5iI"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clarisse-tutoriels-informatiques.fr/suite-bureautique-microsoft-office/microsoft-excel/excel-imprimer-sur-une-seule-page/" TargetMode="External"/><Relationship Id="rId13" Type="http://schemas.openxmlformats.org/officeDocument/2006/relationships/hyperlink" Target="https://www.toutes-les-couleurs.com/code-couleur-html.php" TargetMode="External"/><Relationship Id="rId18" Type="http://schemas.openxmlformats.org/officeDocument/2006/relationships/hyperlink" Target="https://http5000.com/blog/19-generateurs-palettes-de-couleurs/" TargetMode="External"/><Relationship Id="rId3" Type="http://schemas.openxmlformats.org/officeDocument/2006/relationships/hyperlink" Target="https://encycolorpedia.com/websafe" TargetMode="External"/><Relationship Id="rId21" Type="http://schemas.openxmlformats.org/officeDocument/2006/relationships/printerSettings" Target="../printerSettings/printerSettings9.bin"/><Relationship Id="rId7" Type="http://schemas.openxmlformats.org/officeDocument/2006/relationships/hyperlink" Target="https://www.code-couleur.com/dictionnaire/couleur-b.html" TargetMode="External"/><Relationship Id="rId12" Type="http://schemas.openxmlformats.org/officeDocument/2006/relationships/hyperlink" Target="https://htmlcolorcodes.com/fr/" TargetMode="External"/><Relationship Id="rId17" Type="http://schemas.openxmlformats.org/officeDocument/2006/relationships/hyperlink" Target="https://www.ginifab.com/feeds/pms/color_picker_from_image.fr.php" TargetMode="External"/><Relationship Id="rId2" Type="http://schemas.openxmlformats.org/officeDocument/2006/relationships/hyperlink" Target="http://dmcritchie.mvps.org/excel/colors.htm" TargetMode="External"/><Relationship Id="rId16" Type="http://schemas.openxmlformats.org/officeDocument/2006/relationships/hyperlink" Target="https://toolki.com/fr/web-safe-color-palette" TargetMode="External"/><Relationship Id="rId20" Type="http://schemas.openxmlformats.org/officeDocument/2006/relationships/hyperlink" Target="https://www.canva.com/fr_fr/decouvrir/code-couleur-usage-signification/" TargetMode="External"/><Relationship Id="rId1" Type="http://schemas.openxmlformats.org/officeDocument/2006/relationships/hyperlink" Target="http://translate.google.fr/translate?hl=fr&amp;langpair=en|fr&amp;u=http://dmcritchie.mvps.org/excel/colors.htm" TargetMode="External"/><Relationship Id="rId6" Type="http://schemas.openxmlformats.org/officeDocument/2006/relationships/hyperlink" Target="https://encycolorpedia.com/paints" TargetMode="External"/><Relationship Id="rId11" Type="http://schemas.openxmlformats.org/officeDocument/2006/relationships/hyperlink" Target="https://htmlcolorcodes.com/fr/tableau-de-couleur/tableau-de-couleur-du-web/" TargetMode="External"/><Relationship Id="rId5" Type="http://schemas.openxmlformats.org/officeDocument/2006/relationships/hyperlink" Target="https://encycolorpedia.com/named" TargetMode="External"/><Relationship Id="rId15" Type="http://schemas.openxmlformats.org/officeDocument/2006/relationships/hyperlink" Target="https://www.youtube.com/watch?v=aRk_OkUqDbY" TargetMode="External"/><Relationship Id="rId10" Type="http://schemas.openxmlformats.org/officeDocument/2006/relationships/hyperlink" Target="https://clarisse-tutoriels-informatiques.fr/wiki-informatique/comment-recuperer-une-couleur-sur-une-image/" TargetMode="External"/><Relationship Id="rId19" Type="http://schemas.openxmlformats.org/officeDocument/2006/relationships/hyperlink" Target="https://http5000.com/blog/signification-des-couleurs-site-web-marketing/" TargetMode="External"/><Relationship Id="rId4" Type="http://schemas.openxmlformats.org/officeDocument/2006/relationships/hyperlink" Target="https://encycolorpedia.com/html" TargetMode="External"/><Relationship Id="rId9" Type="http://schemas.openxmlformats.org/officeDocument/2006/relationships/hyperlink" Target="https://htmlcolorcodes.com/fr/tableau-de-couleur/tableau-de-couleur-du-web/" TargetMode="External"/><Relationship Id="rId14" Type="http://schemas.openxmlformats.org/officeDocument/2006/relationships/hyperlink" Target="https://www.youtube.com/watch?v=QRUMhEwtvHU" TargetMode="Externa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support.office.com/fr-fr/article/Sp%C3%A9cifications-et-limites-relatives-%C3%A0-Excel-1672b34d-7043-467e-8e27-269d656771c3" TargetMode="External"/><Relationship Id="rId7" Type="http://schemas.openxmlformats.org/officeDocument/2006/relationships/hyperlink" Target="https://www.7-zip.fr/" TargetMode="External"/><Relationship Id="rId2" Type="http://schemas.openxmlformats.org/officeDocument/2006/relationships/hyperlink" Target="https://forum.excel-pratique.com/excel/fractionner-colonne-suivant-nombre-de-caracteres-t43147.html" TargetMode="External"/><Relationship Id="rId1" Type="http://schemas.openxmlformats.org/officeDocument/2006/relationships/hyperlink" Target="https://www.youtube.com/watch?v=ImOnZNKHBNU&amp;ab_channel=Tutech" TargetMode="External"/><Relationship Id="rId6" Type="http://schemas.openxmlformats.org/officeDocument/2006/relationships/hyperlink" Target="https://www.google.com/search?q=excel+audit-et-espionner-des-formules-sous-excel/&amp;rlz=1C1AVFC_enFR845FR845&amp;sxsrf=ALeKk00ZkuagfnESYXg-m2UrGlCtwMm4ng:1604142452301&amp;source=lnms&amp;tbm=vid&amp;sa=X&amp;ved=2ahUKEwjl6qao2N7sAhUr5eAKHeQECugQ_AUoAnoECAoQBA&amp;biw=1600&amp;bih=841" TargetMode="External"/><Relationship Id="rId5" Type="http://schemas.openxmlformats.org/officeDocument/2006/relationships/hyperlink" Target="http://lecompagnon.info/excel/analyse.htm" TargetMode="External"/><Relationship Id="rId4" Type="http://schemas.openxmlformats.org/officeDocument/2006/relationships/hyperlink" Target="https://support.office.com/fr-fr/article/Afficher-les-relations-entre-formules-et-cellules-a59bef2b-3701-46bf-8ff1-d3518771d507"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3mfrance.fr/3M/fr_FR/post-it-notes/ideas/collaborate/"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www.uprt.fr/detail.php?id=38&amp;titre=ff-mod-les-de-fiches-techniques" TargetMode="External"/><Relationship Id="rId7" Type="http://schemas.openxmlformats.org/officeDocument/2006/relationships/drawing" Target="../drawings/drawing2.xml"/><Relationship Id="rId2" Type="http://schemas.openxmlformats.org/officeDocument/2006/relationships/hyperlink" Target="http://www.hachette-pratique.com/simplissime-9782013963657" TargetMode="External"/><Relationship Id="rId1" Type="http://schemas.openxmlformats.org/officeDocument/2006/relationships/hyperlink" Target="https://www.ceproc.com/media/uploads/innovation-publication-du-pole/lettre_1_boudin_noir.pdf" TargetMode="External"/><Relationship Id="rId6" Type="http://schemas.openxmlformats.org/officeDocument/2006/relationships/printerSettings" Target="../printerSettings/printerSettings3.bin"/><Relationship Id="rId5" Type="http://schemas.openxmlformats.org/officeDocument/2006/relationships/hyperlink" Target="http://www.ikonet.com/fr/ledictionnairevisuel/alimentation-et-cuisine/alimentation/" TargetMode="External"/><Relationship Id="rId4" Type="http://schemas.openxmlformats.org/officeDocument/2006/relationships/hyperlink" Target="http://www.uprt.fr/detail.php?id=133&amp;titre=les-textures-modifiee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hyperlink" Target="http://www.cuisinealafrancaise.com/fr/2-poids-et-mesures" TargetMode="External"/><Relationship Id="rId2" Type="http://schemas.openxmlformats.org/officeDocument/2006/relationships/hyperlink" Target="https://www.clubic.com/telecharger-fiche189780-greenshot.html" TargetMode="External"/><Relationship Id="rId1" Type="http://schemas.openxmlformats.org/officeDocument/2006/relationships/hyperlink" Target="http://www.mdf-xlpages.com/modules/publisher/item.php?itemid=91" TargetMode="External"/><Relationship Id="rId5" Type="http://schemas.openxmlformats.org/officeDocument/2006/relationships/drawing" Target="../drawings/drawing3.xml"/><Relationship Id="rId4"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17" Type="http://schemas.openxmlformats.org/officeDocument/2006/relationships/hyperlink" Target="http://matoumatheux.ac-rennes.fr/geom/solides/5/volcylindre.htm" TargetMode="External"/><Relationship Id="rId21" Type="http://schemas.openxmlformats.org/officeDocument/2006/relationships/hyperlink" Target="http://www.capte-les-maths.com/pourcentage/les_pourcentages_p6.php" TargetMode="External"/><Relationship Id="rId42" Type="http://schemas.openxmlformats.org/officeDocument/2006/relationships/hyperlink" Target="http://www.mdf-xlpages.com/modules/publisher/item.php?itemid=91" TargetMode="External"/><Relationship Id="rId63" Type="http://schemas.openxmlformats.org/officeDocument/2006/relationships/hyperlink" Target="http://www.crenoexpert.fr/flipbooks/expproduit/TABLEAUX-CALIBRES-FRUITS-2.pdf" TargetMode="External"/><Relationship Id="rId84" Type="http://schemas.openxmlformats.org/officeDocument/2006/relationships/hyperlink" Target="http://www.aufeminin.com/fiche/cuisine/f14522-gelatine-et-agar-gar-principes-et-utilisations.html" TargetMode="External"/><Relationship Id="rId16" Type="http://schemas.openxmlformats.org/officeDocument/2006/relationships/hyperlink" Target="http://fortimelp.fr/content/44-calculer-un-pourcentage" TargetMode="External"/><Relationship Id="rId107" Type="http://schemas.openxmlformats.org/officeDocument/2006/relationships/hyperlink" Target="http://matoumatheux.ac-rennes.fr/cours/mesures/convlong.htm" TargetMode="External"/><Relationship Id="rId11" Type="http://schemas.openxmlformats.org/officeDocument/2006/relationships/hyperlink" Target="https://www.deleze.name/marcel/culture/taux_composes/taux_simple.html" TargetMode="External"/><Relationship Id="rId32" Type="http://schemas.openxmlformats.org/officeDocument/2006/relationships/hyperlink" Target="http://excel.quebec/excel-formules-et-fonctions/" TargetMode="External"/><Relationship Id="rId37" Type="http://schemas.openxmlformats.org/officeDocument/2006/relationships/hyperlink" Target="http://www.mdf-xlpages.com/modules/publisher/item.php?itemid=149" TargetMode="External"/><Relationship Id="rId53" Type="http://schemas.openxmlformats.org/officeDocument/2006/relationships/hyperlink" Target="http://www.mdf-xlpages.com/modules/publisher/item.php?itemid=81" TargetMode="External"/><Relationship Id="rId58" Type="http://schemas.openxmlformats.org/officeDocument/2006/relationships/hyperlink" Target="http://www.mdf-xlpages.com/modules/publisher/item.php?itemid=63" TargetMode="External"/><Relationship Id="rId74" Type="http://schemas.openxmlformats.org/officeDocument/2006/relationships/hyperlink" Target="http://joseph.larmarange.net/IMG/pdf/memo_caracteres_speciaux_windows.pdf" TargetMode="External"/><Relationship Id="rId79" Type="http://schemas.openxmlformats.org/officeDocument/2006/relationships/hyperlink" Target="https://www.google.fr/search?q=visualiseur+d%27Emoji+et+de+symboles&amp;oq=visualiseur+d%27Emoji+et+de+symboles&amp;aqs=chrome..69i57.2156j0j8&amp;sourceid=chrome&amp;ie=UTF-8" TargetMode="External"/><Relationship Id="rId102" Type="http://schemas.openxmlformats.org/officeDocument/2006/relationships/hyperlink" Target="http://matoumatheux.ac-rennes.fr/num/proportionnalite/6/creme.htm" TargetMode="External"/><Relationship Id="rId123" Type="http://schemas.openxmlformats.org/officeDocument/2006/relationships/hyperlink" Target="http://webtv.ac-versailles.fr/restauration/Patisserie" TargetMode="External"/><Relationship Id="rId128" Type="http://schemas.openxmlformats.org/officeDocument/2006/relationships/hyperlink" Target="https://www.google.fr/search?q=wedding+cake&amp;espv=2&amp;biw=1600&amp;bih=861&amp;tbm=isch&amp;tbo=u&amp;source=univ&amp;sa=X&amp;ved=0ahUKEwiv0prUhKnKAhWB7xQKHddYAJ8QsAQIIQ&amp;dpr=0.9" TargetMode="External"/><Relationship Id="rId5" Type="http://schemas.openxmlformats.org/officeDocument/2006/relationships/hyperlink" Target="https://www.mathematiquesfaciles.com/pourcentages-calculer-un-pourcentage_2_19885.htm" TargetMode="External"/><Relationship Id="rId90" Type="http://schemas.openxmlformats.org/officeDocument/2006/relationships/hyperlink" Target="http://matoumatheux.ac-rennes.fr/num/probleme/classer.htm" TargetMode="External"/><Relationship Id="rId95" Type="http://schemas.openxmlformats.org/officeDocument/2006/relationships/hyperlink" Target="http://matoumatheux.ac-rennes.fr/num/fractions/6/cocktail1.htm" TargetMode="External"/><Relationship Id="rId22" Type="http://schemas.openxmlformats.org/officeDocument/2006/relationships/hyperlink" Target="https://www.youtube.com/watch?v=SgFaLduHeAE" TargetMode="External"/><Relationship Id="rId27" Type="http://schemas.openxmlformats.org/officeDocument/2006/relationships/hyperlink" Target="https://www.youtube.com/watch?v=PyDvkMr3qfg" TargetMode="External"/><Relationship Id="rId43" Type="http://schemas.openxmlformats.org/officeDocument/2006/relationships/hyperlink" Target="http://www.mdf-xlpages.com/modules/publisher/item.php?itemid=99" TargetMode="External"/><Relationship Id="rId48" Type="http://schemas.openxmlformats.org/officeDocument/2006/relationships/hyperlink" Target="http://www.mdf-xlpages.com/modules/publisher/item.php?itemid=84" TargetMode="External"/><Relationship Id="rId64" Type="http://schemas.openxmlformats.org/officeDocument/2006/relationships/hyperlink" Target="http://www.uprt.fr/mesimages/fichiers-uprt/ff-fiches-fabrication/ff-fiches-fabrication-maj-02-2015/ff-documents-divers-maj-02-2015/ff-fiches-apprentis-Patissiers-07-03-2016.xlsx" TargetMode="External"/><Relationship Id="rId69" Type="http://schemas.openxmlformats.org/officeDocument/2006/relationships/hyperlink" Target="http://www.cuisinealafrancaise.com/fr/2-poids-et-mesures" TargetMode="External"/><Relationship Id="rId113" Type="http://schemas.openxmlformats.org/officeDocument/2006/relationships/hyperlink" Target="http://matoumatheux.ac-rennes.fr/geom/cercle/5/aire.htm" TargetMode="External"/><Relationship Id="rId118" Type="http://schemas.openxmlformats.org/officeDocument/2006/relationships/hyperlink" Target="http://matoumatheux.ac-rennes.fr/num/puissances/gateau.htm" TargetMode="External"/><Relationship Id="rId134" Type="http://schemas.openxmlformats.org/officeDocument/2006/relationships/printerSettings" Target="../printerSettings/printerSettings6.bin"/><Relationship Id="rId80" Type="http://schemas.openxmlformats.org/officeDocument/2006/relationships/hyperlink" Target="http://fr.fonts2u.com/category.html?id=21" TargetMode="External"/><Relationship Id="rId85" Type="http://schemas.openxmlformats.org/officeDocument/2006/relationships/hyperlink" Target="http://chefsimon.lemonde.fr/additifs/agar-agar.html" TargetMode="External"/><Relationship Id="rId12" Type="http://schemas.openxmlformats.org/officeDocument/2006/relationships/hyperlink" Target="https://www.cmath.fr/cesite/presentation.php" TargetMode="External"/><Relationship Id="rId17" Type="http://schemas.openxmlformats.org/officeDocument/2006/relationships/hyperlink" Target="https://fr.wikihow.com/convertir-en-pourcentage" TargetMode="External"/><Relationship Id="rId33" Type="http://schemas.openxmlformats.org/officeDocument/2006/relationships/hyperlink" Target="https://www.maths-et-tiques.fr/telech/Pourcent.pdf" TargetMode="External"/><Relationship Id="rId38" Type="http://schemas.openxmlformats.org/officeDocument/2006/relationships/hyperlink" Target="http://www.mdf-xlpages.com/modules/publisher/item.php?itemid=152" TargetMode="External"/><Relationship Id="rId59" Type="http://schemas.openxmlformats.org/officeDocument/2006/relationships/hyperlink" Target="http://www.mdf-xlpages.com/modules/publisher/item.php?itemid=62" TargetMode="External"/><Relationship Id="rId103" Type="http://schemas.openxmlformats.org/officeDocument/2006/relationships/hyperlink" Target="http://matoumatheux.ac-rennes.fr/num/proportionnalite/6/gateauriz.htm" TargetMode="External"/><Relationship Id="rId108" Type="http://schemas.openxmlformats.org/officeDocument/2006/relationships/hyperlink" Target="http://matoumatheux.ac-rennes.fr/cours/mesures/convmasse.htm" TargetMode="External"/><Relationship Id="rId124" Type="http://schemas.openxmlformats.org/officeDocument/2006/relationships/hyperlink" Target="http://webtv.ac-versailles.fr/restauration/Patisserie" TargetMode="External"/><Relationship Id="rId129" Type="http://schemas.openxmlformats.org/officeDocument/2006/relationships/hyperlink" Target="https://www.youtube.com/results?search_query=wedding+cake" TargetMode="External"/><Relationship Id="rId54" Type="http://schemas.openxmlformats.org/officeDocument/2006/relationships/hyperlink" Target="http://www.mdf-xlpages.com/modules/publisher/item.php?itemid=82" TargetMode="External"/><Relationship Id="rId70" Type="http://schemas.openxmlformats.org/officeDocument/2006/relationships/hyperlink" Target="http://www.cuisinealafrancaise.com/fr/2-poids-et-mesures" TargetMode="External"/><Relationship Id="rId75" Type="http://schemas.openxmlformats.org/officeDocument/2006/relationships/hyperlink" Target="http://fr.fontriver.com/" TargetMode="External"/><Relationship Id="rId91" Type="http://schemas.openxmlformats.org/officeDocument/2006/relationships/hyperlink" Target="http://matoumatheux.ac-rennes.fr/num/probleme/seringue.htm" TargetMode="External"/><Relationship Id="rId96" Type="http://schemas.openxmlformats.org/officeDocument/2006/relationships/hyperlink" Target="http://matoumatheux.ac-rennes.fr/num/fractions/6/cocktail3.htm" TargetMode="External"/><Relationship Id="rId1" Type="http://schemas.openxmlformats.org/officeDocument/2006/relationships/hyperlink" Target="http://fr.answers.yahoo.com/question/index?qid=20090730080951AAKkgPl" TargetMode="External"/><Relationship Id="rId6" Type="http://schemas.openxmlformats.org/officeDocument/2006/relationships/hyperlink" Target="http://www.lyc-monnet-juvisy.ac-versailles.fr/Diapomath.pdf" TargetMode="External"/><Relationship Id="rId23" Type="http://schemas.openxmlformats.org/officeDocument/2006/relationships/hyperlink" Target="https://www.youtube.com/c/YMONKA" TargetMode="External"/><Relationship Id="rId28" Type="http://schemas.openxmlformats.org/officeDocument/2006/relationships/hyperlink" Target="https://www.youtube.com/watch?v=_PTjJ7UD4eo" TargetMode="External"/><Relationship Id="rId49" Type="http://schemas.openxmlformats.org/officeDocument/2006/relationships/hyperlink" Target="http://www.mdf-xlpages.com/modules/publisher/item.php?itemid=94" TargetMode="External"/><Relationship Id="rId114" Type="http://schemas.openxmlformats.org/officeDocument/2006/relationships/hyperlink" Target="http://matoumatheux.ac-rennes.fr/geom/cercle/5/rayon.htm" TargetMode="External"/><Relationship Id="rId119" Type="http://schemas.openxmlformats.org/officeDocument/2006/relationships/hyperlink" Target="http://matoumatheux.ac-rennes.fr/cours/volume/cylindre.htm" TargetMode="External"/><Relationship Id="rId44" Type="http://schemas.openxmlformats.org/officeDocument/2006/relationships/hyperlink" Target="http://www.mdf-xlpages.com/modules/publisher/item.php?itemid=98" TargetMode="External"/><Relationship Id="rId60" Type="http://schemas.openxmlformats.org/officeDocument/2006/relationships/hyperlink" Target="http://www.mdf-xlpages.com/modules/publisher/item.php?itemid=25" TargetMode="External"/><Relationship Id="rId65" Type="http://schemas.openxmlformats.org/officeDocument/2006/relationships/hyperlink" Target="http://www.uprt.fr/mesimages/fichiers-uprt/ff-fiches-fabrication/ff-fiches-fabrication-maj-02-2015/ff-documents-divers-maj-02-2015/ff-Croquis.xlsx" TargetMode="External"/><Relationship Id="rId81" Type="http://schemas.openxmlformats.org/officeDocument/2006/relationships/hyperlink" Target="https://www.google.fr/search?ei=BOQ0WvOSNImaU-OKg4gK&amp;q=caract%C3%A8res++Alphanum%C3%A9riques+cercl%C3%A9s&amp;oq=caract%C3%A8res++Alphanum%C3%A9riques+cercl%C3%A9s&amp;gs_l=psy-ab.12...11580.21189.0.23585.2.2.0.0.0.0.86.163.2.2.0....0...1c.1.64.psy-ab..0.0.0....0" TargetMode="External"/><Relationship Id="rId86" Type="http://schemas.openxmlformats.org/officeDocument/2006/relationships/hyperlink" Target="http://www.google.fr/url?sa=t&amp;rct=j&amp;q=&amp;esrc=s&amp;source=web&amp;cd=19&amp;ved=0CH0QFjAIOAo&amp;url=http%3A%2F%2Fwww.meilleurduchef.com%2Fcgi%2Fmdc%2Fl%2Ffr%2Frecette%2Fglacage-chocolat.html&amp;ei=qIqkUsLvBoO70QXB3IHICQ&amp;usg=AFQjCNEHNXUk5FtDq9jxg3vDAHRvvwqMHw&amp;sig2=gyPSYHO8vFYAfCmt_wkJrA&amp;cad=rja" TargetMode="External"/><Relationship Id="rId130" Type="http://schemas.openxmlformats.org/officeDocument/2006/relationships/hyperlink" Target="http://www.espacegraphique.com/blog/art-floral/faire-un-gateau-vegetal-avec-les-fleurs-du-jardin-2724" TargetMode="External"/><Relationship Id="rId135" Type="http://schemas.openxmlformats.org/officeDocument/2006/relationships/drawing" Target="../drawings/drawing4.xml"/><Relationship Id="rId13" Type="http://schemas.openxmlformats.org/officeDocument/2006/relationships/hyperlink" Target="https://www.cmath.fr/6eme/pourcentages/cours.php" TargetMode="External"/><Relationship Id="rId18" Type="http://schemas.openxmlformats.org/officeDocument/2006/relationships/hyperlink" Target="http://www.astuceshebdo.com/2012/03/comment-calculer-un-pourcentage-cas-n-1.html" TargetMode="External"/><Relationship Id="rId39" Type="http://schemas.openxmlformats.org/officeDocument/2006/relationships/hyperlink" Target="http://www.mdf-xlpages.com/modules/publisher/item.php?itemid=153" TargetMode="External"/><Relationship Id="rId109" Type="http://schemas.openxmlformats.org/officeDocument/2006/relationships/hyperlink" Target="http://matoumatheux.ac-rennes.fr/geom/cercle/Bebert11.htm" TargetMode="External"/><Relationship Id="rId34" Type="http://schemas.openxmlformats.org/officeDocument/2006/relationships/hyperlink" Target="http://www.maths-et-tiques.fr/index.php/cours-en-videos" TargetMode="External"/><Relationship Id="rId50" Type="http://schemas.openxmlformats.org/officeDocument/2006/relationships/hyperlink" Target="http://www.mdf-xlpages.com/modules/publisher/item.php?itemid=83" TargetMode="External"/><Relationship Id="rId55" Type="http://schemas.openxmlformats.org/officeDocument/2006/relationships/hyperlink" Target="http://www.mdf-xlpages.com/modules/publisher/item.php?itemid=90" TargetMode="External"/><Relationship Id="rId76" Type="http://schemas.openxmlformats.org/officeDocument/2006/relationships/hyperlink" Target="https://www.youtube.com/watch?v=wMgBzUHzKvM" TargetMode="External"/><Relationship Id="rId97" Type="http://schemas.openxmlformats.org/officeDocument/2006/relationships/hyperlink" Target="http://matoumatheux.ac-rennes.fr/num/fractions/6/cocktail4.htm" TargetMode="External"/><Relationship Id="rId104" Type="http://schemas.openxmlformats.org/officeDocument/2006/relationships/hyperlink" Target="http://matoumatheux.ac-rennes.fr/num/proportionnalite/6/far.htm" TargetMode="External"/><Relationship Id="rId120" Type="http://schemas.openxmlformats.org/officeDocument/2006/relationships/hyperlink" Target="http://matoumatheux.ac-rennes.fr/cours/aire/airerect.htm" TargetMode="External"/><Relationship Id="rId125" Type="http://schemas.openxmlformats.org/officeDocument/2006/relationships/hyperlink" Target="http://chefsimon.lemonde.fr/recettes/tag/dessert" TargetMode="External"/><Relationship Id="rId7" Type="http://schemas.openxmlformats.org/officeDocument/2006/relationships/hyperlink" Target="http://www.un-calcul.fr/calcul-comptabilite/comment-calculer-un-pourcentage-338" TargetMode="External"/><Relationship Id="rId71" Type="http://schemas.openxmlformats.org/officeDocument/2006/relationships/hyperlink" Target="https://pragmatice.net/kitinstit/3_installer_produire_polices_selection.htm" TargetMode="External"/><Relationship Id="rId92" Type="http://schemas.openxmlformats.org/officeDocument/2006/relationships/hyperlink" Target="http://matoumatheux.ac-rennes.fr/num/probleme/etiquettes.htm" TargetMode="External"/><Relationship Id="rId2" Type="http://schemas.openxmlformats.org/officeDocument/2006/relationships/hyperlink" Target="http://www.1001cocktails.com/magazine/savoir-faire/cocktails-a-etages" TargetMode="External"/><Relationship Id="rId29" Type="http://schemas.openxmlformats.org/officeDocument/2006/relationships/hyperlink" Target="https://www.youtube.com/watch?v=tSp2xkS-tKs" TargetMode="External"/><Relationship Id="rId24" Type="http://schemas.openxmlformats.org/officeDocument/2006/relationships/hyperlink" Target="https://www.youtube.com/watch?v=dWC54hCv0pc" TargetMode="External"/><Relationship Id="rId40" Type="http://schemas.openxmlformats.org/officeDocument/2006/relationships/hyperlink" Target="http://www.mdf-xlpages.com/modules/publisher/item.php?itemid=134" TargetMode="External"/><Relationship Id="rId45" Type="http://schemas.openxmlformats.org/officeDocument/2006/relationships/hyperlink" Target="http://www.mdf-xlpages.com/modules/publisher/item.php?itemid=86" TargetMode="External"/><Relationship Id="rId66" Type="http://schemas.openxmlformats.org/officeDocument/2006/relationships/hyperlink" Target="http://www.uprt.fr/mesimages/fichiers-uprt/ff-fiches-fabrication/ff-fiches-fabrication-maj-02-2015/ff-documents-divers-maj-02-2015/ff-qualiterecettes2007.xls" TargetMode="External"/><Relationship Id="rId87" Type="http://schemas.openxmlformats.org/officeDocument/2006/relationships/hyperlink" Target="http://www.google.fr/url?sa=t&amp;rct=j&amp;q=&amp;esrc=s&amp;source=web&amp;cd=15&amp;ved=0CGsQFjAEOAo&amp;url=http%3A%2F%2Fwww.lesoeufs.ca%2Foeufs101%2Fvoir%2F4%2Fintroduction-aux-oeufs&amp;ei=nISkUs3NCsjb0QXW8YD4CA&amp;usg=AFQjCNEzfLq8I4YY66TSMIK8fPhtE2eduw&amp;sig2=-EnHtzmGG8LO5qkFSlMiQA&amp;bvm=bv.57752919,d.d2k&amp;cad=rja" TargetMode="External"/><Relationship Id="rId110" Type="http://schemas.openxmlformats.org/officeDocument/2006/relationships/hyperlink" Target="http://matoumatheux.ac-rennes.fr/geom/cercle/Bebert21.htm" TargetMode="External"/><Relationship Id="rId115" Type="http://schemas.openxmlformats.org/officeDocument/2006/relationships/hyperlink" Target="http://matoumatheux.ac-rennes.fr/geom/cercle/5/couronne.htm" TargetMode="External"/><Relationship Id="rId131" Type="http://schemas.openxmlformats.org/officeDocument/2006/relationships/hyperlink" Target="http://www.cestmafournee.com/2013/06/quelles-quantites-pour-mon-moule.html" TargetMode="External"/><Relationship Id="rId61" Type="http://schemas.openxmlformats.org/officeDocument/2006/relationships/hyperlink" Target="http://excel.quebec/excel-formules-et-fonctions/" TargetMode="External"/><Relationship Id="rId82" Type="http://schemas.openxmlformats.org/officeDocument/2006/relationships/hyperlink" Target="http://www.uprt.fr/mesimages/fichiers-uprt/pt-procedures-techniques/PT-bonnes-pratiques.doc" TargetMode="External"/><Relationship Id="rId19" Type="http://schemas.openxmlformats.org/officeDocument/2006/relationships/hyperlink" Target="https://www.youtube.com/watch?v=dQafvb2O01U" TargetMode="External"/><Relationship Id="rId14" Type="http://schemas.openxmlformats.org/officeDocument/2006/relationships/hyperlink" Target="https://fr.wikipedia.org/wiki/Pourcentage" TargetMode="External"/><Relationship Id="rId30" Type="http://schemas.openxmlformats.org/officeDocument/2006/relationships/hyperlink" Target="https://web.archive.org/web/20150919082310/http:/www.excelabo.net/" TargetMode="External"/><Relationship Id="rId35" Type="http://schemas.openxmlformats.org/officeDocument/2006/relationships/hyperlink" Target="https://www.economie.gouv.fr/files/files/directions_services/dgccrf/documentation/publications/depliants/poidsbrut_poidsnet.pdf" TargetMode="External"/><Relationship Id="rId56" Type="http://schemas.openxmlformats.org/officeDocument/2006/relationships/hyperlink" Target="http://www.mdf-xlpages.com/modules/publisher/item.php?itemid=76" TargetMode="External"/><Relationship Id="rId77" Type="http://schemas.openxmlformats.org/officeDocument/2006/relationships/hyperlink" Target="https://www.google.fr/search?q=piffom%C3%A9trie&amp;ie=utf-8&amp;oe=utf-8&amp;client=firefox-b&amp;gfe_rd=cr&amp;dcr=0&amp;ei=yYrYWZrKMYfAaMTIipgK" TargetMode="External"/><Relationship Id="rId100" Type="http://schemas.openxmlformats.org/officeDocument/2006/relationships/hyperlink" Target="http://matoumatheux.ac-rennes.fr/num/fractions/6/menthe.htm" TargetMode="External"/><Relationship Id="rId105" Type="http://schemas.openxmlformats.org/officeDocument/2006/relationships/hyperlink" Target="http://matoumatheux.ac-rennes.fr/num/proportionnalite/6/boulangerie.htm" TargetMode="External"/><Relationship Id="rId126" Type="http://schemas.openxmlformats.org/officeDocument/2006/relationships/hyperlink" Target="https://www.google.fr/webhp?sourceid=chrome-instant&amp;ion=1&amp;espv=2&amp;ie=UTF-8" TargetMode="External"/><Relationship Id="rId8" Type="http://schemas.openxmlformats.org/officeDocument/2006/relationships/hyperlink" Target="http://calc.name/blog/comment-compter-le-pourcentage-de-tete-vite-et-facilement/" TargetMode="External"/><Relationship Id="rId51" Type="http://schemas.openxmlformats.org/officeDocument/2006/relationships/hyperlink" Target="http://www.mdf-xlpages.com/modules/publisher/item.php?itemid=87" TargetMode="External"/><Relationship Id="rId72" Type="http://schemas.openxmlformats.org/officeDocument/2006/relationships/hyperlink" Target="http://www.philing.net/" TargetMode="External"/><Relationship Id="rId93" Type="http://schemas.openxmlformats.org/officeDocument/2006/relationships/hyperlink" Target="http://matoumatheux.ac-rennes.fr/num/fractions/6/menthe1.htm" TargetMode="External"/><Relationship Id="rId98" Type="http://schemas.openxmlformats.org/officeDocument/2006/relationships/hyperlink" Target="http://matoumatheux.ac-rennes.fr/num/fractions/6/fractionsM.htm" TargetMode="External"/><Relationship Id="rId121" Type="http://schemas.openxmlformats.org/officeDocument/2006/relationships/hyperlink" Target="http://matoumatheux.ac-rennes.fr/num/diviseur/probleme1.htm" TargetMode="External"/><Relationship Id="rId3" Type="http://schemas.openxmlformats.org/officeDocument/2006/relationships/hyperlink" Target="http://www.aliments.org/poids.htm" TargetMode="External"/><Relationship Id="rId25" Type="http://schemas.openxmlformats.org/officeDocument/2006/relationships/hyperlink" Target="https://www.youtube.com/watch?v=psIZ0y_8VVc" TargetMode="External"/><Relationship Id="rId46" Type="http://schemas.openxmlformats.org/officeDocument/2006/relationships/hyperlink" Target="http://www.mdf-xlpages.com/modules/publisher/item.php?itemid=97" TargetMode="External"/><Relationship Id="rId67" Type="http://schemas.openxmlformats.org/officeDocument/2006/relationships/hyperlink" Target="http://www.uprt.fr/mesimages/fichiers-uprt/ff-fiches-fabrication/ff-fiches-fabrication-maj-02-2015/ff-documents-divers-maj-02-2015/ff-tableau-cuisson.pdf" TargetMode="External"/><Relationship Id="rId116" Type="http://schemas.openxmlformats.org/officeDocument/2006/relationships/hyperlink" Target="http://matoumatheux.ac-rennes.fr/geom/solides/5/airecylindre.htm" TargetMode="External"/><Relationship Id="rId20" Type="http://schemas.openxmlformats.org/officeDocument/2006/relationships/hyperlink" Target="https://www.youtube.com/watch?v=QTGvjmAhEHo" TargetMode="External"/><Relationship Id="rId41" Type="http://schemas.openxmlformats.org/officeDocument/2006/relationships/hyperlink" Target="http://www.mdf-xlpages.com/modules/publisher/item.php?itemid=105" TargetMode="External"/><Relationship Id="rId62" Type="http://schemas.openxmlformats.org/officeDocument/2006/relationships/hyperlink" Target="https://www.excel-downloads.com/resources/" TargetMode="External"/><Relationship Id="rId83" Type="http://schemas.openxmlformats.org/officeDocument/2006/relationships/hyperlink" Target="http://www.google.fr/url?sa=t&amp;rct=j&amp;q=&amp;esrc=s&amp;source=web&amp;cd=6&amp;ved=0CF4QFjAF&amp;url=http%3A%2F%2Fwww.salondublogculinaire.com%2Ft111382_feuilles-de-gelatine.htm&amp;ei=8ImkUqfoKqeS0AW9sICACQ&amp;usg=AFQjCNEc6KKZUXYcSTgjAvrRt2f6csBBuQ&amp;sig2=nBOHIqhSlud28pCjSyBh9g&amp;cad=rja" TargetMode="External"/><Relationship Id="rId88" Type="http://schemas.openxmlformats.org/officeDocument/2006/relationships/hyperlink" Target="http://matoumatheux.ac-rennes.fr/sommaire.php?niv=6" TargetMode="External"/><Relationship Id="rId111" Type="http://schemas.openxmlformats.org/officeDocument/2006/relationships/hyperlink" Target="http://matoumatheux.ac-rennes.fr/geom/cercle/chien.htm" TargetMode="External"/><Relationship Id="rId132" Type="http://schemas.openxmlformats.org/officeDocument/2006/relationships/hyperlink" Target="http://forum.excel-pratique.com/excel/donner-la-forme-de-carres-reguliers-a-toutes-les-cellules-t9229.html" TargetMode="External"/><Relationship Id="rId15" Type="http://schemas.openxmlformats.org/officeDocument/2006/relationships/hyperlink" Target="http://fabie.info.pagesperso-orange.fr/math/cours7.htm" TargetMode="External"/><Relationship Id="rId36" Type="http://schemas.openxmlformats.org/officeDocument/2006/relationships/hyperlink" Target="http://www.mdf-xlpages.com/modules/publisher/item.php?itemid=167" TargetMode="External"/><Relationship Id="rId57" Type="http://schemas.openxmlformats.org/officeDocument/2006/relationships/hyperlink" Target="http://www.mdf-xlpages.com/modules/publisher/item.php?itemid=64" TargetMode="External"/><Relationship Id="rId106" Type="http://schemas.openxmlformats.org/officeDocument/2006/relationships/hyperlink" Target="http://matoumatheux.ac-rennes.fr/geom/unite/mesureur.htm" TargetMode="External"/><Relationship Id="rId127" Type="http://schemas.openxmlformats.org/officeDocument/2006/relationships/hyperlink" Target="https://www.google.fr/search?q=cake+design&amp;espv=2&amp;biw=1600&amp;bih=861&amp;source=lnms&amp;tbm=isch&amp;sa=X&amp;sqi=2&amp;ved=0ahUKEwiWztWng6nKAhWMWRQKHbLuDEQQ_AUIBigB&amp;dpr=0.9" TargetMode="External"/><Relationship Id="rId10" Type="http://schemas.openxmlformats.org/officeDocument/2006/relationships/hyperlink" Target="http://www.slate.fr/story/82029/soldes-calculer-rabais" TargetMode="External"/><Relationship Id="rId31" Type="http://schemas.openxmlformats.org/officeDocument/2006/relationships/hyperlink" Target="http://www.mdf-xlpages.com/modules/publisher/" TargetMode="External"/><Relationship Id="rId52" Type="http://schemas.openxmlformats.org/officeDocument/2006/relationships/hyperlink" Target="http://www.mdf-xlpages.com/modules/publisher/item.php?itemid=85" TargetMode="External"/><Relationship Id="rId73" Type="http://schemas.openxmlformats.org/officeDocument/2006/relationships/hyperlink" Target="http://jacques-andre.fr/faqtypo/lessons.pdf" TargetMode="External"/><Relationship Id="rId78" Type="http://schemas.openxmlformats.org/officeDocument/2006/relationships/hyperlink" Target="http://unicode.org/" TargetMode="External"/><Relationship Id="rId94" Type="http://schemas.openxmlformats.org/officeDocument/2006/relationships/hyperlink" Target="http://matoumatheux.ac-rennes.fr/num/fractions/6/cocktail2.htm" TargetMode="External"/><Relationship Id="rId99" Type="http://schemas.openxmlformats.org/officeDocument/2006/relationships/hyperlink" Target="http://matoumatheux.ac-rennes.fr/num/fractions/6/fractionsM2.htm" TargetMode="External"/><Relationship Id="rId101" Type="http://schemas.openxmlformats.org/officeDocument/2006/relationships/hyperlink" Target="http://matoumatheux.ac-rennes.fr/num/fractions/6/poisson.htm" TargetMode="External"/><Relationship Id="rId122" Type="http://schemas.openxmlformats.org/officeDocument/2006/relationships/hyperlink" Target="http://matoumatheux.ac-rennes.fr/num/courbe/casserole.htm" TargetMode="External"/><Relationship Id="rId4" Type="http://schemas.openxmlformats.org/officeDocument/2006/relationships/hyperlink" Target="http://www.nubel.be/fra/manual/liste_des_denrees_alimentaires.asp" TargetMode="External"/><Relationship Id="rId9" Type="http://schemas.openxmlformats.org/officeDocument/2006/relationships/hyperlink" Target="http://www.capte-les-maths.com/pourcentage/les_pourcentages_p10.php" TargetMode="External"/><Relationship Id="rId26" Type="http://schemas.openxmlformats.org/officeDocument/2006/relationships/hyperlink" Target="https://www.youtube.com/watch?v=mGDjvAcvigc" TargetMode="External"/><Relationship Id="rId47" Type="http://schemas.openxmlformats.org/officeDocument/2006/relationships/hyperlink" Target="http://www.mdf-xlpages.com/modules/publisher/item.php?itemid=93" TargetMode="External"/><Relationship Id="rId68" Type="http://schemas.openxmlformats.org/officeDocument/2006/relationships/hyperlink" Target="http://miam-images.centerblog.net/rub-vaisselle-ustensiles-de-cuisson--3.html" TargetMode="External"/><Relationship Id="rId89" Type="http://schemas.openxmlformats.org/officeDocument/2006/relationships/hyperlink" Target="http://matoumatheux.ac-rennes.fr/num/numeration/doigt.htm" TargetMode="External"/><Relationship Id="rId112" Type="http://schemas.openxmlformats.org/officeDocument/2006/relationships/hyperlink" Target="http://matoumatheux.ac-rennes.fr/geom/solides/6/ruban.htm" TargetMode="External"/><Relationship Id="rId133" Type="http://schemas.openxmlformats.org/officeDocument/2006/relationships/hyperlink" Target="http://www.mylittlerecettes.com/cap-patissier-les-oeufs-en-patisserie/"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fr.wiktionary.org/wiki/Cat%C3%A9gorie:Lexique_en_fran%C3%A7ais_de_la_boucherie" TargetMode="External"/><Relationship Id="rId3" Type="http://schemas.openxmlformats.org/officeDocument/2006/relationships/hyperlink" Target="http://devenir.patissier.free.fr/cours-CAP-vocabulaire-professionnel-eleve.pdf" TargetMode="External"/><Relationship Id="rId7" Type="http://schemas.openxmlformats.org/officeDocument/2006/relationships/hyperlink" Target="https://www.unamur.be/services/sevrexe/prodoc/documents-mission-accompagnement-prodoc-AL/verbes-actions" TargetMode="External"/><Relationship Id="rId12" Type="http://schemas.openxmlformats.org/officeDocument/2006/relationships/printerSettings" Target="../printerSettings/printerSettings7.bin"/><Relationship Id="rId2" Type="http://schemas.openxmlformats.org/officeDocument/2006/relationships/hyperlink" Target="https://www.passionpatisserie.fr/lexique" TargetMode="External"/><Relationship Id="rId1" Type="http://schemas.openxmlformats.org/officeDocument/2006/relationships/hyperlink" Target="http://www.juliemyrtille.com/lexique_du_patissier/" TargetMode="External"/><Relationship Id="rId6" Type="http://schemas.openxmlformats.org/officeDocument/2006/relationships/hyperlink" Target="https://www.encoreungateau.com/pourquoi-un-blog-de-patisserie/vocabulaire-du-patissier/" TargetMode="External"/><Relationship Id="rId11" Type="http://schemas.openxmlformats.org/officeDocument/2006/relationships/hyperlink" Target="https://www.editions-bpi.fr/produit/60/9782857084242/La%20cuisine%20de%20collectivite" TargetMode="External"/><Relationship Id="rId5" Type="http://schemas.openxmlformats.org/officeDocument/2006/relationships/hyperlink" Target="https://devenirpatissier.fr/vocabulaire-professionnel/" TargetMode="External"/><Relationship Id="rId10" Type="http://schemas.openxmlformats.org/officeDocument/2006/relationships/hyperlink" Target="https://www.amazon.fr/Fiches-techniques-cuisine-Annette-Domergues/dp/B0014KUK0A/ref=sr_1_4?s=books&amp;ie=UTF8&amp;qid=1516880530&amp;sr=1-4" TargetMode="External"/><Relationship Id="rId4" Type="http://schemas.openxmlformats.org/officeDocument/2006/relationships/hyperlink" Target="http://technologiepatisserie.blogspot.com/p/le-vocabulaire-professionnel-en.html" TargetMode="External"/><Relationship Id="rId9" Type="http://schemas.openxmlformats.org/officeDocument/2006/relationships/hyperlink" Target="https://pdfhall.com/le-dictionnaire-du-boucher-1s2-lambert_5bda93d3097c47a4028b45c4.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A97E9-7986-44AA-BFCD-8C761DFCC78A}">
  <dimension ref="A1:AC62"/>
  <sheetViews>
    <sheetView tabSelected="1" zoomScale="75" zoomScaleNormal="75" workbookViewId="0">
      <selection activeCell="N20" sqref="N20"/>
    </sheetView>
  </sheetViews>
  <sheetFormatPr baseColWidth="10" defaultRowHeight="12.75"/>
  <cols>
    <col min="1" max="2" width="11.42578125" style="681"/>
    <col min="3" max="3" width="16" style="681" customWidth="1"/>
    <col min="4" max="18" width="11.42578125" style="681"/>
    <col min="19" max="19" width="16" style="681" customWidth="1"/>
    <col min="20" max="20" width="12.140625" style="681" customWidth="1"/>
    <col min="21" max="21" width="15.28515625" style="681" customWidth="1"/>
    <col min="22" max="22" width="11.42578125" style="681"/>
    <col min="23" max="23" width="14.140625" style="681" customWidth="1"/>
    <col min="24" max="16384" width="11.42578125" style="681"/>
  </cols>
  <sheetData>
    <row r="1" spans="1:29" ht="30" customHeight="1">
      <c r="A1" s="678"/>
      <c r="B1" s="678"/>
      <c r="C1" s="678"/>
      <c r="D1" s="678"/>
      <c r="E1" s="678"/>
      <c r="F1" s="678"/>
      <c r="G1" s="678"/>
      <c r="H1" s="678"/>
      <c r="I1" s="678"/>
      <c r="J1" s="678"/>
      <c r="K1" s="678"/>
      <c r="L1" s="679"/>
      <c r="M1" s="679"/>
      <c r="N1" s="679"/>
      <c r="O1" s="679"/>
      <c r="P1" s="679"/>
      <c r="Q1" s="680"/>
      <c r="R1" s="680"/>
      <c r="S1" s="680"/>
      <c r="T1" s="680"/>
      <c r="U1" s="680"/>
      <c r="V1" s="680"/>
      <c r="W1" s="680"/>
      <c r="X1" s="680"/>
      <c r="Y1" s="680"/>
      <c r="Z1" s="680"/>
      <c r="AA1" s="680"/>
      <c r="AB1" s="680"/>
      <c r="AC1" s="680"/>
    </row>
    <row r="2" spans="1:29" ht="30" customHeight="1">
      <c r="A2" s="678"/>
      <c r="B2" s="682" t="s">
        <v>1129</v>
      </c>
      <c r="C2" s="678"/>
      <c r="D2" s="678"/>
      <c r="E2" s="678"/>
      <c r="F2" s="678"/>
      <c r="G2" s="678"/>
      <c r="H2" s="678"/>
      <c r="I2" s="679"/>
      <c r="J2" s="678"/>
      <c r="K2" s="678"/>
      <c r="L2" s="679"/>
      <c r="M2" s="679"/>
      <c r="N2" s="679"/>
      <c r="O2" s="679"/>
      <c r="P2" s="679"/>
      <c r="Q2" s="680"/>
      <c r="R2" s="680"/>
      <c r="S2" s="680"/>
      <c r="T2" s="948" t="s">
        <v>1542</v>
      </c>
      <c r="U2" s="680"/>
      <c r="V2" s="680"/>
      <c r="W2" s="680"/>
      <c r="X2" s="680"/>
      <c r="Y2" s="680"/>
      <c r="Z2" s="680"/>
      <c r="AA2" s="680"/>
      <c r="AB2" s="680"/>
      <c r="AC2" s="680"/>
    </row>
    <row r="3" spans="1:29" ht="30" customHeight="1">
      <c r="A3" s="678"/>
      <c r="B3" s="683" t="s">
        <v>1130</v>
      </c>
      <c r="C3" s="684"/>
      <c r="D3" s="678"/>
      <c r="E3" s="678"/>
      <c r="F3" s="678"/>
      <c r="G3" s="678"/>
      <c r="H3" s="678"/>
      <c r="I3" s="679"/>
      <c r="J3" s="678"/>
      <c r="K3" s="678"/>
      <c r="L3" s="679"/>
      <c r="M3" s="679"/>
      <c r="N3" s="679"/>
      <c r="O3" s="679"/>
      <c r="P3" s="679"/>
      <c r="Q3" s="680"/>
      <c r="R3" s="680"/>
      <c r="S3" s="680"/>
      <c r="T3" s="948" t="s">
        <v>1314</v>
      </c>
      <c r="U3" s="680"/>
      <c r="V3" s="680"/>
      <c r="W3" s="680"/>
      <c r="X3" s="680"/>
      <c r="Y3" s="680"/>
      <c r="Z3" s="680"/>
      <c r="AA3" s="680"/>
      <c r="AB3" s="680"/>
      <c r="AC3" s="680"/>
    </row>
    <row r="4" spans="1:29" ht="30" customHeight="1">
      <c r="A4" s="678"/>
      <c r="B4" s="683" t="s">
        <v>1312</v>
      </c>
      <c r="C4" s="684"/>
      <c r="D4" s="678"/>
      <c r="E4" s="678"/>
      <c r="F4" s="678"/>
      <c r="G4" s="678"/>
      <c r="H4" s="678"/>
      <c r="I4" s="679"/>
      <c r="J4" s="678"/>
      <c r="K4" s="678"/>
      <c r="L4" s="679"/>
      <c r="M4" s="679"/>
      <c r="N4" s="679"/>
      <c r="O4" s="679"/>
      <c r="P4" s="679"/>
      <c r="Q4" s="680"/>
      <c r="R4" s="680"/>
      <c r="S4" s="680"/>
      <c r="T4" s="680"/>
      <c r="U4" s="680"/>
      <c r="V4" s="680"/>
      <c r="W4" s="680"/>
      <c r="X4" s="680"/>
      <c r="Y4" s="680"/>
      <c r="Z4" s="680"/>
      <c r="AA4" s="680"/>
      <c r="AB4" s="680"/>
      <c r="AC4" s="680"/>
    </row>
    <row r="5" spans="1:29" ht="30" customHeight="1">
      <c r="A5" s="678"/>
      <c r="B5" s="683" t="s">
        <v>1131</v>
      </c>
      <c r="C5" s="684"/>
      <c r="D5" s="678"/>
      <c r="E5" s="678"/>
      <c r="F5" s="678"/>
      <c r="G5" s="678"/>
      <c r="H5" s="678"/>
      <c r="I5" s="679"/>
      <c r="J5" s="678"/>
      <c r="K5" s="678"/>
      <c r="L5" s="679"/>
      <c r="M5" s="679"/>
      <c r="N5" s="679"/>
      <c r="O5" s="679"/>
      <c r="P5" s="679"/>
      <c r="Q5" s="680"/>
      <c r="R5" s="680"/>
      <c r="S5" s="680"/>
      <c r="T5" s="1809" t="str">
        <f ca="1">"Page "&amp;_xlfn.SHEET()&amp;" sur "&amp;_xlfn.SHEETS()</f>
        <v>Page 1 sur 12</v>
      </c>
      <c r="U5" s="1809"/>
      <c r="V5" s="680"/>
      <c r="W5" s="680"/>
      <c r="X5" s="680"/>
      <c r="Y5" s="680"/>
      <c r="Z5" s="680"/>
      <c r="AA5" s="680"/>
      <c r="AB5" s="680"/>
      <c r="AC5" s="680"/>
    </row>
    <row r="6" spans="1:29" ht="30" customHeight="1">
      <c r="A6" s="678"/>
      <c r="B6" s="683" t="s">
        <v>1132</v>
      </c>
      <c r="C6" s="678"/>
      <c r="D6" s="678"/>
      <c r="E6" s="678"/>
      <c r="F6" s="678"/>
      <c r="G6" s="678"/>
      <c r="H6" s="678"/>
      <c r="I6" s="679"/>
      <c r="J6" s="678"/>
      <c r="K6" s="678"/>
      <c r="L6" s="679"/>
      <c r="M6" s="679"/>
      <c r="N6" s="679"/>
      <c r="O6" s="679"/>
      <c r="P6" s="679"/>
      <c r="Q6" s="680"/>
      <c r="R6" s="680"/>
      <c r="S6" s="680"/>
      <c r="T6" s="680"/>
      <c r="U6" s="680"/>
      <c r="V6" s="680"/>
      <c r="W6" s="680"/>
      <c r="X6" s="680"/>
      <c r="Y6" s="680"/>
      <c r="Z6" s="680"/>
      <c r="AA6" s="680"/>
      <c r="AB6" s="680"/>
      <c r="AC6" s="680"/>
    </row>
    <row r="7" spans="1:29" ht="30" customHeight="1" thickBot="1">
      <c r="A7" s="678"/>
      <c r="B7" s="683"/>
      <c r="C7" s="678"/>
      <c r="D7" s="678"/>
      <c r="E7" s="678"/>
      <c r="F7" s="678"/>
      <c r="G7" s="678"/>
      <c r="H7" s="678"/>
      <c r="I7" s="679"/>
      <c r="J7" s="678"/>
      <c r="K7" s="678"/>
      <c r="L7" s="679"/>
      <c r="M7" s="679"/>
      <c r="N7" s="679"/>
      <c r="O7" s="679"/>
      <c r="P7" s="679"/>
      <c r="Q7" s="680"/>
      <c r="R7" s="680"/>
      <c r="S7" s="680"/>
      <c r="T7" s="680"/>
      <c r="U7" s="680"/>
      <c r="V7" s="680"/>
      <c r="W7" s="680"/>
      <c r="X7" s="680"/>
      <c r="Y7" s="680"/>
      <c r="Z7" s="680"/>
      <c r="AA7" s="680"/>
      <c r="AB7" s="680"/>
      <c r="AC7" s="680"/>
    </row>
    <row r="8" spans="1:29" ht="30" customHeight="1">
      <c r="A8" s="678"/>
      <c r="B8" s="1273" t="s">
        <v>1308</v>
      </c>
      <c r="C8" s="1273"/>
      <c r="D8" s="1273"/>
      <c r="E8" s="1273"/>
      <c r="F8" s="1273"/>
      <c r="G8" s="1273"/>
      <c r="H8" s="1273"/>
      <c r="I8" s="1273"/>
      <c r="J8" s="1273"/>
      <c r="K8" s="1273"/>
      <c r="L8" s="1273"/>
      <c r="M8" s="1273"/>
      <c r="N8" s="1273"/>
      <c r="O8" s="680"/>
      <c r="P8" s="1170" t="s">
        <v>3</v>
      </c>
      <c r="Q8" s="1171" t="s">
        <v>1255</v>
      </c>
      <c r="R8" s="1171"/>
      <c r="S8" s="1171"/>
      <c r="T8" s="1171"/>
      <c r="U8" s="1171"/>
      <c r="V8" s="1171"/>
      <c r="W8" s="1171"/>
      <c r="X8" s="1171"/>
      <c r="Y8" s="1171"/>
      <c r="Z8" s="1171"/>
      <c r="AA8" s="1171"/>
      <c r="AB8" s="1172"/>
      <c r="AC8" s="680"/>
    </row>
    <row r="9" spans="1:29" ht="30" customHeight="1">
      <c r="A9" s="678"/>
      <c r="B9" s="831" t="s">
        <v>1420</v>
      </c>
      <c r="C9" s="834"/>
      <c r="D9" s="834"/>
      <c r="E9" s="834"/>
      <c r="F9" s="834"/>
      <c r="G9" s="834"/>
      <c r="H9" s="834"/>
      <c r="I9" s="834"/>
      <c r="J9" s="834"/>
      <c r="K9" s="834"/>
      <c r="L9" s="834"/>
      <c r="M9" s="834"/>
      <c r="N9" s="834"/>
      <c r="O9" s="680"/>
      <c r="P9" s="1281" t="s">
        <v>1256</v>
      </c>
      <c r="Q9" s="1168" t="s">
        <v>437</v>
      </c>
      <c r="R9" s="1173" t="s">
        <v>1258</v>
      </c>
      <c r="S9" s="1174"/>
      <c r="T9" s="1174"/>
      <c r="U9" s="1174"/>
      <c r="V9" s="1174"/>
      <c r="W9" s="1174"/>
      <c r="X9" s="1174"/>
      <c r="Y9" s="1174"/>
      <c r="Z9" s="1174"/>
      <c r="AA9" s="1174"/>
      <c r="AB9" s="1175"/>
      <c r="AC9" s="680"/>
    </row>
    <row r="10" spans="1:29" ht="30" customHeight="1">
      <c r="A10" s="678"/>
      <c r="B10" s="831" t="s">
        <v>1252</v>
      </c>
      <c r="C10" s="832"/>
      <c r="D10" s="832"/>
      <c r="E10" s="832"/>
      <c r="F10" s="832"/>
      <c r="G10" s="832"/>
      <c r="H10" s="832"/>
      <c r="I10" s="833"/>
      <c r="J10" s="832"/>
      <c r="K10" s="832"/>
      <c r="L10" s="833"/>
      <c r="M10" s="833"/>
      <c r="N10" s="833"/>
      <c r="O10" s="680"/>
      <c r="P10" s="1281"/>
      <c r="Q10" s="1176" t="s">
        <v>639</v>
      </c>
      <c r="R10" s="1177" t="s">
        <v>1263</v>
      </c>
      <c r="S10" s="1178"/>
      <c r="T10" s="1178" t="s">
        <v>1264</v>
      </c>
      <c r="U10" s="1179"/>
      <c r="V10" s="258"/>
      <c r="W10" s="258"/>
      <c r="X10" s="258"/>
      <c r="Y10" s="258"/>
      <c r="Z10" s="258"/>
      <c r="AA10" s="258"/>
      <c r="AB10" s="259"/>
      <c r="AC10" s="680"/>
    </row>
    <row r="11" spans="1:29" ht="30" customHeight="1">
      <c r="A11" s="678"/>
      <c r="B11" s="831" t="s">
        <v>150</v>
      </c>
      <c r="C11" s="832"/>
      <c r="D11" s="832"/>
      <c r="E11" s="832"/>
      <c r="F11" s="832"/>
      <c r="G11" s="832"/>
      <c r="H11" s="832"/>
      <c r="I11" s="833"/>
      <c r="J11" s="832"/>
      <c r="K11" s="832"/>
      <c r="L11" s="833"/>
      <c r="M11" s="833"/>
      <c r="N11" s="833"/>
      <c r="O11" s="680"/>
      <c r="P11" s="1281"/>
      <c r="Q11" s="1180" t="s">
        <v>653</v>
      </c>
      <c r="R11" s="1177" t="s">
        <v>1270</v>
      </c>
      <c r="S11" s="1178" t="s">
        <v>1271</v>
      </c>
      <c r="T11" s="1181"/>
      <c r="U11" s="258"/>
      <c r="V11" s="258"/>
      <c r="W11" s="258"/>
      <c r="X11" s="258"/>
      <c r="Y11" s="258"/>
      <c r="Z11" s="258"/>
      <c r="AA11" s="258"/>
      <c r="AB11" s="259"/>
      <c r="AC11" s="680"/>
    </row>
    <row r="12" spans="1:29" ht="30" customHeight="1">
      <c r="A12" s="678"/>
      <c r="B12" s="831" t="s">
        <v>1309</v>
      </c>
      <c r="C12" s="832"/>
      <c r="D12" s="832"/>
      <c r="E12" s="832"/>
      <c r="F12" s="832"/>
      <c r="G12" s="832"/>
      <c r="H12" s="832"/>
      <c r="I12" s="833"/>
      <c r="J12" s="832"/>
      <c r="K12" s="832"/>
      <c r="L12" s="833"/>
      <c r="M12" s="833"/>
      <c r="N12" s="833"/>
      <c r="O12" s="680"/>
      <c r="P12" s="1281"/>
      <c r="Q12" s="1180"/>
      <c r="R12" s="1177"/>
      <c r="S12" s="1182" t="s">
        <v>204</v>
      </c>
      <c r="T12" s="1181"/>
      <c r="U12" s="258"/>
      <c r="V12" s="258"/>
      <c r="W12" s="258"/>
      <c r="X12" s="258"/>
      <c r="Y12" s="258"/>
      <c r="Z12" s="258"/>
      <c r="AA12" s="258"/>
      <c r="AB12" s="259"/>
      <c r="AC12" s="680"/>
    </row>
    <row r="13" spans="1:29" ht="30" customHeight="1">
      <c r="A13" s="678"/>
      <c r="B13" s="831" t="s">
        <v>22</v>
      </c>
      <c r="C13" s="832"/>
      <c r="D13" s="832"/>
      <c r="E13" s="832"/>
      <c r="F13" s="832"/>
      <c r="G13" s="832"/>
      <c r="H13" s="832"/>
      <c r="I13" s="833"/>
      <c r="J13" s="832"/>
      <c r="K13" s="832"/>
      <c r="L13" s="833"/>
      <c r="M13" s="833"/>
      <c r="N13" s="833"/>
      <c r="O13" s="680"/>
      <c r="P13" s="1281"/>
      <c r="Q13" s="1181"/>
      <c r="R13" s="1181"/>
      <c r="S13" s="1178" t="s">
        <v>1274</v>
      </c>
      <c r="T13" s="1181"/>
      <c r="U13" s="258"/>
      <c r="V13" s="258"/>
      <c r="W13" s="258"/>
      <c r="X13" s="258"/>
      <c r="Y13" s="258"/>
      <c r="Z13" s="258"/>
      <c r="AA13" s="258"/>
      <c r="AB13" s="259"/>
      <c r="AC13" s="680"/>
    </row>
    <row r="14" spans="1:29" ht="30" customHeight="1">
      <c r="A14" s="678"/>
      <c r="B14" s="831" t="s">
        <v>1310</v>
      </c>
      <c r="C14" s="832"/>
      <c r="D14" s="832"/>
      <c r="E14" s="832"/>
      <c r="F14" s="832"/>
      <c r="G14" s="832"/>
      <c r="H14" s="832"/>
      <c r="I14" s="833"/>
      <c r="J14" s="832"/>
      <c r="K14" s="832"/>
      <c r="L14" s="833"/>
      <c r="M14" s="833"/>
      <c r="N14" s="833"/>
      <c r="O14" s="680"/>
      <c r="P14" s="1281"/>
      <c r="Q14" s="1180" t="s">
        <v>667</v>
      </c>
      <c r="R14" s="1177" t="s">
        <v>142</v>
      </c>
      <c r="S14" s="1183" t="s">
        <v>20</v>
      </c>
      <c r="T14" s="1183" t="s">
        <v>224</v>
      </c>
      <c r="U14" s="1183" t="s">
        <v>1278</v>
      </c>
      <c r="V14" s="1183" t="s">
        <v>1279</v>
      </c>
      <c r="W14" s="1178" t="s">
        <v>1280</v>
      </c>
      <c r="X14" s="1179"/>
      <c r="Y14" s="1183" t="s">
        <v>1281</v>
      </c>
      <c r="Z14" s="1178" t="s">
        <v>1282</v>
      </c>
      <c r="AA14" s="1179"/>
      <c r="AB14" s="259"/>
      <c r="AC14" s="680"/>
    </row>
    <row r="15" spans="1:29" ht="30" customHeight="1">
      <c r="A15" s="678"/>
      <c r="B15" s="831" t="s">
        <v>1311</v>
      </c>
      <c r="C15" s="832"/>
      <c r="D15" s="832"/>
      <c r="E15" s="832"/>
      <c r="F15" s="832"/>
      <c r="G15" s="832"/>
      <c r="H15" s="832"/>
      <c r="I15" s="833"/>
      <c r="J15" s="832"/>
      <c r="K15" s="832"/>
      <c r="L15" s="833"/>
      <c r="M15" s="833"/>
      <c r="N15" s="833"/>
      <c r="O15" s="680"/>
      <c r="P15" s="1281"/>
      <c r="Q15" s="1184"/>
      <c r="R15" s="1185">
        <v>10</v>
      </c>
      <c r="S15" s="1177" t="s">
        <v>1286</v>
      </c>
      <c r="T15" s="1181"/>
      <c r="U15" s="1178" t="s">
        <v>1287</v>
      </c>
      <c r="V15" s="1186"/>
      <c r="W15" s="1186"/>
      <c r="X15" s="1186"/>
      <c r="Y15" s="1186"/>
      <c r="Z15" s="1186"/>
      <c r="AA15" s="1186"/>
      <c r="AB15" s="1169"/>
      <c r="AC15" s="680"/>
    </row>
    <row r="16" spans="1:29" ht="30" customHeight="1">
      <c r="A16" s="678"/>
      <c r="B16" s="831"/>
      <c r="C16" s="832"/>
      <c r="D16" s="832"/>
      <c r="E16" s="832"/>
      <c r="F16" s="832"/>
      <c r="G16" s="832"/>
      <c r="H16" s="832"/>
      <c r="I16" s="833"/>
      <c r="J16" s="832"/>
      <c r="K16" s="832"/>
      <c r="L16" s="833"/>
      <c r="M16" s="833"/>
      <c r="N16" s="833"/>
      <c r="O16" s="679"/>
      <c r="P16" s="1281"/>
      <c r="Q16" s="1187"/>
      <c r="R16" s="1181"/>
      <c r="S16" s="1181"/>
      <c r="T16" s="1181"/>
      <c r="U16" s="1187" t="s">
        <v>314</v>
      </c>
      <c r="V16" s="1181"/>
      <c r="W16" s="1187" t="s">
        <v>20</v>
      </c>
      <c r="X16" s="1181"/>
      <c r="Y16" s="1187" t="s">
        <v>368</v>
      </c>
      <c r="Z16" s="1181"/>
      <c r="AA16" s="1187" t="s">
        <v>1289</v>
      </c>
      <c r="AB16" s="1169"/>
      <c r="AC16" s="680"/>
    </row>
    <row r="17" spans="1:29" ht="30" customHeight="1">
      <c r="A17" s="678"/>
      <c r="B17" s="683"/>
      <c r="C17" s="678"/>
      <c r="D17" s="678"/>
      <c r="E17" s="678"/>
      <c r="F17" s="678"/>
      <c r="G17" s="678"/>
      <c r="H17" s="678"/>
      <c r="I17" s="679"/>
      <c r="J17" s="678"/>
      <c r="K17" s="678"/>
      <c r="L17" s="679"/>
      <c r="M17" s="679"/>
      <c r="N17" s="679"/>
      <c r="O17" s="679"/>
      <c r="P17" s="1281"/>
      <c r="Q17" s="1188" t="s">
        <v>1259</v>
      </c>
      <c r="R17" s="1181"/>
      <c r="S17" s="1181"/>
      <c r="T17" s="1181"/>
      <c r="U17" s="1181"/>
      <c r="V17" s="1181"/>
      <c r="W17" s="1181"/>
      <c r="X17" s="1181"/>
      <c r="Y17" s="258"/>
      <c r="Z17" s="258"/>
      <c r="AA17" s="258"/>
      <c r="AB17" s="259"/>
      <c r="AC17" s="680"/>
    </row>
    <row r="18" spans="1:29" s="686" customFormat="1" ht="40.5" customHeight="1">
      <c r="A18" s="678"/>
      <c r="B18" s="685"/>
      <c r="C18" s="678"/>
      <c r="D18" s="678"/>
      <c r="E18" s="678"/>
      <c r="F18" s="678"/>
      <c r="G18" s="678"/>
      <c r="H18" s="678"/>
      <c r="I18" s="679"/>
      <c r="J18" s="678"/>
      <c r="K18" s="678"/>
      <c r="L18" s="679"/>
      <c r="M18" s="679"/>
      <c r="N18" s="679"/>
      <c r="O18" s="679"/>
      <c r="P18" s="1281"/>
      <c r="Q18" s="1279">
        <v>10</v>
      </c>
      <c r="R18" s="1275" t="s">
        <v>1292</v>
      </c>
      <c r="S18" s="1275"/>
      <c r="T18" s="1275"/>
      <c r="U18" s="1275"/>
      <c r="V18" s="1275"/>
      <c r="W18" s="1275"/>
      <c r="X18" s="1275"/>
      <c r="Y18" s="1275"/>
      <c r="Z18" s="1275"/>
      <c r="AA18" s="1275"/>
      <c r="AB18" s="1276"/>
      <c r="AC18" s="680"/>
    </row>
    <row r="19" spans="1:29" ht="30" customHeight="1" thickBot="1">
      <c r="A19" s="678"/>
      <c r="B19" s="678"/>
      <c r="C19" s="678"/>
      <c r="D19" s="678"/>
      <c r="E19" s="678"/>
      <c r="F19" s="678"/>
      <c r="G19" s="678"/>
      <c r="H19" s="678"/>
      <c r="I19" s="678"/>
      <c r="J19" s="678"/>
      <c r="K19" s="678"/>
      <c r="L19" s="679"/>
      <c r="M19" s="679"/>
      <c r="N19" s="679"/>
      <c r="O19" s="679"/>
      <c r="P19" s="1282"/>
      <c r="Q19" s="1280"/>
      <c r="R19" s="1277"/>
      <c r="S19" s="1277"/>
      <c r="T19" s="1277"/>
      <c r="U19" s="1277"/>
      <c r="V19" s="1277"/>
      <c r="W19" s="1277"/>
      <c r="X19" s="1277"/>
      <c r="Y19" s="1277"/>
      <c r="Z19" s="1277"/>
      <c r="AA19" s="1277"/>
      <c r="AB19" s="1278"/>
      <c r="AC19" s="680"/>
    </row>
    <row r="20" spans="1:29" s="686" customFormat="1" ht="40.5" customHeight="1">
      <c r="A20" s="678"/>
      <c r="B20" s="687" t="s">
        <v>1139</v>
      </c>
      <c r="C20" s="678"/>
      <c r="D20" s="678"/>
      <c r="E20" s="678"/>
      <c r="F20" s="678"/>
      <c r="G20" s="678"/>
      <c r="H20" s="678"/>
      <c r="I20" s="679"/>
      <c r="J20" s="678"/>
      <c r="K20" s="678"/>
      <c r="L20" s="679"/>
      <c r="M20" s="679"/>
      <c r="N20" s="679"/>
      <c r="O20" s="679"/>
      <c r="P20" s="679"/>
      <c r="Q20" s="687" t="s">
        <v>1140</v>
      </c>
      <c r="R20" s="680"/>
      <c r="S20" s="680"/>
      <c r="T20" s="680"/>
      <c r="U20" s="680"/>
      <c r="V20" s="680"/>
      <c r="W20" s="680"/>
      <c r="X20" s="680"/>
      <c r="Y20" s="680"/>
      <c r="Z20" s="680"/>
      <c r="AA20" s="680"/>
      <c r="AB20" s="680"/>
      <c r="AC20" s="680"/>
    </row>
    <row r="21" spans="1:29" s="686" customFormat="1" ht="40.5" customHeight="1">
      <c r="A21" s="678"/>
      <c r="B21" s="685"/>
      <c r="C21" s="688" t="s">
        <v>1141</v>
      </c>
      <c r="D21" s="678"/>
      <c r="E21" s="689" t="s">
        <v>1142</v>
      </c>
      <c r="F21" s="679"/>
      <c r="G21" s="690" t="s">
        <v>1143</v>
      </c>
      <c r="H21" s="678"/>
      <c r="I21" s="679"/>
      <c r="J21" s="683" t="s">
        <v>1144</v>
      </c>
      <c r="K21" s="678"/>
      <c r="L21" s="679"/>
      <c r="M21" s="679"/>
      <c r="N21" s="679"/>
      <c r="O21" s="679"/>
      <c r="P21" s="679"/>
      <c r="Q21" s="691" t="s">
        <v>1145</v>
      </c>
      <c r="R21" s="692"/>
      <c r="S21" s="693">
        <v>15.5</v>
      </c>
      <c r="T21" s="680"/>
      <c r="U21" s="694">
        <v>15.5</v>
      </c>
      <c r="V21" s="680"/>
      <c r="W21" s="695">
        <v>15.5</v>
      </c>
      <c r="X21" s="680"/>
      <c r="Y21" s="680"/>
      <c r="Z21" s="680"/>
      <c r="AA21" s="680"/>
      <c r="AB21" s="680"/>
      <c r="AC21" s="680"/>
    </row>
    <row r="22" spans="1:29" s="686" customFormat="1" ht="40.5" customHeight="1">
      <c r="A22" s="678"/>
      <c r="B22" s="685"/>
      <c r="C22" s="688" t="s">
        <v>1146</v>
      </c>
      <c r="D22" s="678"/>
      <c r="E22" s="689" t="s">
        <v>1147</v>
      </c>
      <c r="F22" s="679"/>
      <c r="G22" s="690" t="s">
        <v>1148</v>
      </c>
      <c r="H22" s="678"/>
      <c r="I22" s="679"/>
      <c r="J22" s="683" t="s">
        <v>1149</v>
      </c>
      <c r="K22" s="678"/>
      <c r="L22" s="679"/>
      <c r="M22" s="679"/>
      <c r="N22" s="679"/>
      <c r="O22" s="679"/>
      <c r="P22" s="679"/>
      <c r="Q22" s="696" t="s">
        <v>1150</v>
      </c>
      <c r="R22" s="692"/>
      <c r="S22" s="689" t="s">
        <v>1151</v>
      </c>
      <c r="T22" s="680"/>
      <c r="U22" s="697" t="s">
        <v>1152</v>
      </c>
      <c r="V22" s="680"/>
      <c r="W22" s="689" t="s">
        <v>1153</v>
      </c>
      <c r="X22" s="680"/>
      <c r="Y22" s="680"/>
      <c r="Z22" s="680"/>
      <c r="AA22" s="680"/>
      <c r="AB22" s="680"/>
      <c r="AC22" s="680"/>
    </row>
    <row r="23" spans="1:29" s="686" customFormat="1" ht="40.5" customHeight="1">
      <c r="A23" s="678"/>
      <c r="B23" s="685"/>
      <c r="C23" s="678"/>
      <c r="D23" s="678"/>
      <c r="E23" s="678"/>
      <c r="F23" s="678"/>
      <c r="G23" s="678"/>
      <c r="H23" s="678"/>
      <c r="I23" s="679"/>
      <c r="J23" s="678"/>
      <c r="K23" s="678"/>
      <c r="L23" s="679"/>
      <c r="M23" s="679"/>
      <c r="N23" s="679"/>
      <c r="O23" s="679"/>
      <c r="P23" s="679"/>
      <c r="Q23" s="680"/>
      <c r="R23" s="680"/>
      <c r="S23" s="680"/>
      <c r="T23" s="680"/>
      <c r="U23" s="680"/>
      <c r="V23" s="680"/>
      <c r="W23" s="680"/>
      <c r="X23" s="680"/>
      <c r="Y23" s="680"/>
      <c r="Z23" s="680"/>
      <c r="AA23" s="680"/>
      <c r="AB23" s="680"/>
      <c r="AC23" s="680"/>
    </row>
    <row r="24" spans="1:29" s="686" customFormat="1" ht="40.5" customHeight="1">
      <c r="A24" s="678"/>
      <c r="B24" s="687" t="s">
        <v>1154</v>
      </c>
      <c r="C24" s="678"/>
      <c r="D24" s="678"/>
      <c r="E24" s="678"/>
      <c r="F24" s="678"/>
      <c r="G24" s="678"/>
      <c r="H24" s="678"/>
      <c r="I24" s="679"/>
      <c r="J24" s="678"/>
      <c r="K24" s="678"/>
      <c r="L24" s="679"/>
      <c r="M24" s="679"/>
      <c r="N24" s="679"/>
      <c r="O24" s="679"/>
      <c r="P24" s="679"/>
      <c r="Q24" s="680"/>
      <c r="R24" s="680"/>
      <c r="S24" s="680"/>
      <c r="T24" s="680"/>
      <c r="U24" s="680"/>
      <c r="V24" s="680"/>
      <c r="W24" s="680"/>
      <c r="X24" s="680"/>
      <c r="Y24" s="680"/>
      <c r="Z24" s="680"/>
      <c r="AA24" s="680"/>
      <c r="AB24" s="680"/>
      <c r="AC24" s="680"/>
    </row>
    <row r="25" spans="1:29" s="686" customFormat="1" ht="40.5" customHeight="1">
      <c r="A25" s="678"/>
      <c r="B25" s="685"/>
      <c r="C25" s="698" t="s">
        <v>1155</v>
      </c>
      <c r="D25" s="678"/>
      <c r="E25" s="678"/>
      <c r="F25" s="678"/>
      <c r="G25" s="678"/>
      <c r="H25" s="699" t="s">
        <v>1156</v>
      </c>
      <c r="I25" s="699"/>
      <c r="J25" s="678"/>
      <c r="K25" s="678"/>
      <c r="L25" s="679"/>
      <c r="M25" s="679"/>
      <c r="N25" s="679"/>
      <c r="O25" s="679"/>
      <c r="P25" s="700" t="s">
        <v>1157</v>
      </c>
      <c r="Q25" s="700"/>
      <c r="R25" s="680"/>
      <c r="S25" s="680"/>
      <c r="T25" s="680"/>
      <c r="U25" s="680"/>
      <c r="V25" s="701" t="s">
        <v>1158</v>
      </c>
      <c r="W25" s="701"/>
      <c r="X25" s="680"/>
      <c r="Y25" s="680"/>
      <c r="Z25" s="680"/>
      <c r="AA25" s="680"/>
      <c r="AB25" s="680"/>
      <c r="AC25" s="680"/>
    </row>
    <row r="26" spans="1:29" s="686" customFormat="1" ht="40.5" customHeight="1">
      <c r="A26" s="678"/>
      <c r="B26" s="685"/>
      <c r="C26" s="702" t="s">
        <v>1159</v>
      </c>
      <c r="D26" s="678"/>
      <c r="E26" s="678"/>
      <c r="F26" s="678"/>
      <c r="G26" s="678"/>
      <c r="H26" s="703" t="s">
        <v>1160</v>
      </c>
      <c r="I26" s="703"/>
      <c r="J26" s="678"/>
      <c r="K26" s="678"/>
      <c r="L26" s="679"/>
      <c r="M26" s="679"/>
      <c r="N26" s="679"/>
      <c r="O26" s="679"/>
      <c r="P26" s="704" t="s">
        <v>1161</v>
      </c>
      <c r="Q26" s="704"/>
      <c r="R26" s="680"/>
      <c r="S26" s="680"/>
      <c r="T26" s="680"/>
      <c r="U26" s="680"/>
      <c r="V26" s="705" t="s">
        <v>1162</v>
      </c>
      <c r="W26" s="705"/>
      <c r="X26" s="680"/>
      <c r="Y26" s="680"/>
      <c r="Z26" s="680"/>
      <c r="AA26" s="680"/>
      <c r="AB26" s="680"/>
      <c r="AC26" s="680"/>
    </row>
    <row r="27" spans="1:29" s="686" customFormat="1" ht="40.5" customHeight="1">
      <c r="A27" s="678"/>
      <c r="B27" s="685"/>
      <c r="C27" s="706" t="s">
        <v>1163</v>
      </c>
      <c r="D27" s="678"/>
      <c r="E27" s="678"/>
      <c r="F27" s="678"/>
      <c r="G27" s="678"/>
      <c r="H27" s="678"/>
      <c r="I27" s="679"/>
      <c r="J27" s="678"/>
      <c r="K27" s="678"/>
      <c r="L27" s="679"/>
      <c r="M27" s="679"/>
      <c r="N27" s="679"/>
      <c r="O27" s="679"/>
      <c r="P27" s="679"/>
      <c r="Q27" s="680"/>
      <c r="R27" s="680"/>
      <c r="S27" s="680"/>
      <c r="T27" s="680"/>
      <c r="U27" s="680"/>
      <c r="V27" s="680"/>
      <c r="W27" s="680"/>
      <c r="X27" s="680"/>
      <c r="Y27" s="680"/>
      <c r="Z27" s="680"/>
      <c r="AA27" s="680"/>
      <c r="AB27" s="680"/>
      <c r="AC27" s="680"/>
    </row>
    <row r="28" spans="1:29" s="710" customFormat="1" ht="40.5" customHeight="1">
      <c r="A28" s="707"/>
      <c r="B28" s="687" t="s">
        <v>1164</v>
      </c>
      <c r="C28" s="707"/>
      <c r="D28" s="707"/>
      <c r="E28" s="707"/>
      <c r="F28" s="707"/>
      <c r="G28" s="707"/>
      <c r="H28" s="707"/>
      <c r="I28" s="679"/>
      <c r="J28" s="707"/>
      <c r="K28" s="707"/>
      <c r="L28" s="679"/>
      <c r="M28" s="679"/>
      <c r="N28" s="679"/>
      <c r="O28" s="679"/>
      <c r="P28" s="679"/>
      <c r="Q28" s="708"/>
      <c r="R28" s="708"/>
      <c r="S28" s="708"/>
      <c r="T28" s="708"/>
      <c r="U28" s="708"/>
      <c r="V28" s="708"/>
      <c r="W28" s="708"/>
      <c r="X28" s="708"/>
      <c r="Y28" s="708"/>
      <c r="Z28" s="708"/>
      <c r="AA28" s="708"/>
      <c r="AB28" s="708"/>
      <c r="AC28" s="708"/>
    </row>
    <row r="29" spans="1:29" s="710" customFormat="1" ht="40.5" customHeight="1">
      <c r="A29" s="707"/>
      <c r="B29" s="711"/>
      <c r="C29" s="712" t="s">
        <v>1</v>
      </c>
      <c r="D29" s="713" t="s">
        <v>0</v>
      </c>
      <c r="E29" s="714" t="s">
        <v>4</v>
      </c>
      <c r="F29" s="715" t="s">
        <v>5</v>
      </c>
      <c r="G29" s="716" t="s">
        <v>7</v>
      </c>
      <c r="H29" s="717" t="s">
        <v>8</v>
      </c>
      <c r="I29" s="718" t="s">
        <v>9</v>
      </c>
      <c r="J29" s="719" t="s">
        <v>10</v>
      </c>
      <c r="K29" s="720" t="s">
        <v>12</v>
      </c>
      <c r="L29" s="721" t="s">
        <v>833</v>
      </c>
      <c r="M29" s="722" t="s">
        <v>840</v>
      </c>
      <c r="N29" s="723" t="s">
        <v>862</v>
      </c>
      <c r="O29" s="724" t="s">
        <v>877</v>
      </c>
      <c r="P29" s="715" t="s">
        <v>884</v>
      </c>
      <c r="Q29" s="725" t="s">
        <v>889</v>
      </c>
      <c r="R29" s="726" t="s">
        <v>894</v>
      </c>
      <c r="S29" s="727" t="s">
        <v>902</v>
      </c>
      <c r="T29" s="728" t="s">
        <v>906</v>
      </c>
      <c r="U29" s="729" t="s">
        <v>909</v>
      </c>
      <c r="V29" s="714" t="s">
        <v>913</v>
      </c>
      <c r="W29" s="708"/>
      <c r="X29" s="708"/>
      <c r="Y29" s="708"/>
      <c r="Z29" s="708"/>
      <c r="AA29" s="708"/>
      <c r="AB29" s="708"/>
      <c r="AC29" s="708"/>
    </row>
    <row r="30" spans="1:29" s="710" customFormat="1" ht="40.5" customHeight="1">
      <c r="A30" s="707"/>
      <c r="B30" s="711"/>
      <c r="C30" s="707"/>
      <c r="D30" s="707"/>
      <c r="E30" s="707"/>
      <c r="F30" s="707"/>
      <c r="G30" s="707"/>
      <c r="H30" s="707"/>
      <c r="I30" s="679"/>
      <c r="J30" s="707"/>
      <c r="K30" s="707"/>
      <c r="L30" s="679"/>
      <c r="M30" s="679"/>
      <c r="N30" s="679"/>
      <c r="O30" s="679"/>
      <c r="P30" s="679"/>
      <c r="Q30" s="708"/>
      <c r="R30" s="708"/>
      <c r="S30" s="708"/>
      <c r="T30" s="708"/>
      <c r="U30" s="708"/>
      <c r="V30" s="708"/>
      <c r="W30" s="708"/>
      <c r="X30" s="708"/>
      <c r="Y30" s="708"/>
      <c r="Z30" s="708"/>
      <c r="AA30" s="708"/>
      <c r="AB30" s="708"/>
      <c r="AC30" s="708"/>
    </row>
    <row r="31" spans="1:29" s="710" customFormat="1" ht="40.5" customHeight="1">
      <c r="A31" s="707"/>
      <c r="B31" s="711"/>
      <c r="C31" s="730" t="s">
        <v>1</v>
      </c>
      <c r="D31" s="730" t="s">
        <v>0</v>
      </c>
      <c r="E31" s="730" t="s">
        <v>4</v>
      </c>
      <c r="F31" s="730" t="s">
        <v>5</v>
      </c>
      <c r="G31" s="730" t="s">
        <v>7</v>
      </c>
      <c r="H31" s="730" t="s">
        <v>8</v>
      </c>
      <c r="I31" s="730" t="s">
        <v>9</v>
      </c>
      <c r="J31" s="730" t="s">
        <v>10</v>
      </c>
      <c r="K31" s="730" t="s">
        <v>12</v>
      </c>
      <c r="L31" s="730" t="s">
        <v>833</v>
      </c>
      <c r="M31" s="730" t="s">
        <v>840</v>
      </c>
      <c r="N31" s="730" t="s">
        <v>862</v>
      </c>
      <c r="O31" s="730" t="s">
        <v>877</v>
      </c>
      <c r="P31" s="730" t="s">
        <v>884</v>
      </c>
      <c r="Q31" s="730" t="s">
        <v>889</v>
      </c>
      <c r="R31" s="730" t="s">
        <v>894</v>
      </c>
      <c r="S31" s="730" t="s">
        <v>902</v>
      </c>
      <c r="T31" s="730" t="s">
        <v>906</v>
      </c>
      <c r="U31" s="730" t="s">
        <v>909</v>
      </c>
      <c r="V31" s="730" t="s">
        <v>913</v>
      </c>
      <c r="W31" s="708"/>
      <c r="X31" s="708"/>
      <c r="Y31" s="708"/>
      <c r="Z31" s="708"/>
      <c r="AA31" s="708"/>
      <c r="AB31" s="708"/>
      <c r="AC31" s="708"/>
    </row>
    <row r="32" spans="1:29" s="710" customFormat="1" ht="40.5" customHeight="1">
      <c r="A32" s="707"/>
      <c r="B32" s="711"/>
      <c r="C32" s="707"/>
      <c r="D32" s="707"/>
      <c r="E32" s="707"/>
      <c r="F32" s="707"/>
      <c r="G32" s="707"/>
      <c r="H32" s="707"/>
      <c r="I32" s="679"/>
      <c r="J32" s="707"/>
      <c r="K32" s="707"/>
      <c r="L32" s="679"/>
      <c r="M32" s="679"/>
      <c r="N32" s="679"/>
      <c r="O32" s="679"/>
      <c r="P32" s="679"/>
      <c r="Q32" s="708"/>
      <c r="R32" s="708"/>
      <c r="S32" s="708"/>
      <c r="T32" s="708"/>
      <c r="U32" s="708"/>
      <c r="V32" s="708"/>
      <c r="W32" s="708"/>
      <c r="X32" s="708"/>
      <c r="Y32" s="708"/>
      <c r="Z32" s="708"/>
      <c r="AA32" s="708"/>
      <c r="AB32" s="708"/>
      <c r="AC32" s="708"/>
    </row>
    <row r="33" spans="1:29" s="710" customFormat="1" ht="40.5" customHeight="1">
      <c r="A33" s="707"/>
      <c r="B33" s="711"/>
      <c r="C33" s="731">
        <v>1</v>
      </c>
      <c r="D33" s="731" t="s">
        <v>1165</v>
      </c>
      <c r="E33" s="731" t="s">
        <v>1166</v>
      </c>
      <c r="F33" s="731" t="s">
        <v>1167</v>
      </c>
      <c r="G33" s="731" t="s">
        <v>1168</v>
      </c>
      <c r="H33" s="731" t="s">
        <v>1169</v>
      </c>
      <c r="I33" s="731" t="s">
        <v>1170</v>
      </c>
      <c r="J33" s="731" t="s">
        <v>1171</v>
      </c>
      <c r="K33" s="731" t="s">
        <v>1172</v>
      </c>
      <c r="L33" s="731" t="s">
        <v>1173</v>
      </c>
      <c r="M33" s="731" t="s">
        <v>1174</v>
      </c>
      <c r="N33" s="731" t="s">
        <v>1175</v>
      </c>
      <c r="O33" s="731" t="s">
        <v>1176</v>
      </c>
      <c r="P33" s="731" t="s">
        <v>1177</v>
      </c>
      <c r="Q33" s="731" t="s">
        <v>1178</v>
      </c>
      <c r="R33" s="731" t="s">
        <v>1179</v>
      </c>
      <c r="S33" s="731" t="s">
        <v>1180</v>
      </c>
      <c r="T33" s="731" t="s">
        <v>1181</v>
      </c>
      <c r="U33" s="731" t="s">
        <v>1182</v>
      </c>
      <c r="V33" s="731" t="s">
        <v>1183</v>
      </c>
      <c r="W33" s="708"/>
      <c r="X33" s="708"/>
      <c r="Y33" s="708"/>
      <c r="Z33" s="708"/>
      <c r="AA33" s="708"/>
      <c r="AB33" s="708"/>
      <c r="AC33" s="708"/>
    </row>
    <row r="34" spans="1:29" s="710" customFormat="1" ht="40.5" customHeight="1">
      <c r="A34" s="707"/>
      <c r="B34" s="711"/>
      <c r="C34" s="707"/>
      <c r="D34" s="707"/>
      <c r="E34" s="707"/>
      <c r="F34" s="707"/>
      <c r="G34" s="707"/>
      <c r="H34" s="707"/>
      <c r="I34" s="679"/>
      <c r="J34" s="707"/>
      <c r="K34" s="707"/>
      <c r="L34" s="679"/>
      <c r="M34" s="679"/>
      <c r="N34" s="679"/>
      <c r="O34" s="679"/>
      <c r="P34" s="679"/>
      <c r="Q34" s="708"/>
      <c r="R34" s="708"/>
      <c r="S34" s="708"/>
      <c r="T34" s="708"/>
      <c r="U34" s="708"/>
      <c r="V34" s="708"/>
      <c r="W34" s="708"/>
      <c r="X34" s="708"/>
      <c r="Y34" s="708"/>
      <c r="Z34" s="708"/>
      <c r="AA34" s="708"/>
      <c r="AB34" s="708"/>
      <c r="AC34" s="708"/>
    </row>
    <row r="35" spans="1:29" s="710" customFormat="1" ht="40.5" customHeight="1">
      <c r="A35" s="707"/>
      <c r="B35" s="711"/>
      <c r="C35" s="732">
        <v>1</v>
      </c>
      <c r="D35" s="733">
        <v>2</v>
      </c>
      <c r="E35" s="732">
        <v>3</v>
      </c>
      <c r="F35" s="733">
        <v>4</v>
      </c>
      <c r="G35" s="732">
        <v>5</v>
      </c>
      <c r="H35" s="733">
        <v>6</v>
      </c>
      <c r="I35" s="732">
        <v>7</v>
      </c>
      <c r="J35" s="733">
        <v>8</v>
      </c>
      <c r="K35" s="732">
        <v>9</v>
      </c>
      <c r="L35" s="733">
        <v>10</v>
      </c>
      <c r="M35" s="732">
        <v>11</v>
      </c>
      <c r="N35" s="733">
        <v>12</v>
      </c>
      <c r="O35" s="732">
        <v>13</v>
      </c>
      <c r="P35" s="733">
        <v>14</v>
      </c>
      <c r="Q35" s="732">
        <v>15</v>
      </c>
      <c r="R35" s="733">
        <v>16</v>
      </c>
      <c r="S35" s="732">
        <v>17</v>
      </c>
      <c r="T35" s="733">
        <v>18</v>
      </c>
      <c r="U35" s="732">
        <v>19</v>
      </c>
      <c r="V35" s="733">
        <v>20</v>
      </c>
      <c r="W35" s="708"/>
      <c r="X35" s="708"/>
      <c r="Y35" s="708"/>
      <c r="Z35" s="708"/>
      <c r="AA35" s="708"/>
      <c r="AB35" s="708"/>
      <c r="AC35" s="708"/>
    </row>
    <row r="36" spans="1:29" s="710" customFormat="1" ht="40.5" customHeight="1">
      <c r="A36" s="707"/>
      <c r="B36" s="711"/>
      <c r="C36" s="707"/>
      <c r="D36" s="707"/>
      <c r="E36" s="707"/>
      <c r="F36" s="707"/>
      <c r="G36" s="707"/>
      <c r="H36" s="707"/>
      <c r="I36" s="679"/>
      <c r="J36" s="707"/>
      <c r="K36" s="707"/>
      <c r="L36" s="679"/>
      <c r="M36" s="679"/>
      <c r="N36" s="679"/>
      <c r="O36" s="679"/>
      <c r="P36" s="679"/>
      <c r="Q36" s="708"/>
      <c r="R36" s="708"/>
      <c r="S36" s="708"/>
      <c r="T36" s="708"/>
      <c r="U36" s="708"/>
      <c r="V36" s="708"/>
      <c r="W36" s="708"/>
      <c r="X36" s="708"/>
      <c r="Y36" s="708"/>
      <c r="Z36" s="708"/>
      <c r="AA36" s="708"/>
      <c r="AB36" s="708"/>
      <c r="AC36" s="708"/>
    </row>
    <row r="37" spans="1:29" s="710" customFormat="1" ht="40.5" customHeight="1">
      <c r="A37" s="707"/>
      <c r="B37" s="711"/>
      <c r="C37" s="1157" t="s">
        <v>1508</v>
      </c>
      <c r="D37" s="1158"/>
      <c r="E37" s="1158"/>
      <c r="F37" s="1158"/>
      <c r="G37" s="679"/>
      <c r="H37" s="679"/>
      <c r="I37" s="679"/>
      <c r="J37" s="679"/>
      <c r="K37" s="679"/>
      <c r="L37" s="1159" t="s">
        <v>1509</v>
      </c>
      <c r="M37" s="679"/>
      <c r="N37" s="679"/>
      <c r="O37" s="679"/>
      <c r="P37" s="679"/>
      <c r="Q37" s="708"/>
      <c r="R37" s="1160"/>
      <c r="S37" s="708"/>
      <c r="T37" s="708"/>
      <c r="U37" s="708"/>
      <c r="V37" s="708"/>
      <c r="W37" s="708"/>
      <c r="X37" s="708"/>
      <c r="Y37" s="708"/>
      <c r="Z37" s="708"/>
      <c r="AA37" s="708"/>
      <c r="AB37" s="708"/>
      <c r="AC37" s="708"/>
    </row>
    <row r="38" spans="1:29" s="710" customFormat="1" ht="40.5" customHeight="1">
      <c r="A38" s="707"/>
      <c r="B38" s="711"/>
      <c r="C38" s="1161" t="s">
        <v>1510</v>
      </c>
      <c r="D38" s="1158"/>
      <c r="E38" s="1158"/>
      <c r="F38" s="1158"/>
      <c r="G38" s="1160"/>
      <c r="H38" s="1162"/>
      <c r="I38" s="1158"/>
      <c r="J38" s="1158"/>
      <c r="K38" s="707"/>
      <c r="L38" s="679"/>
      <c r="M38" s="679"/>
      <c r="N38" s="679"/>
      <c r="O38" s="679"/>
      <c r="P38" s="679"/>
      <c r="Q38" s="708"/>
      <c r="R38" s="708"/>
      <c r="S38" s="708"/>
      <c r="T38" s="708"/>
      <c r="U38" s="708"/>
      <c r="V38" s="708"/>
      <c r="W38" s="708"/>
      <c r="X38" s="708"/>
      <c r="Y38" s="708"/>
      <c r="Z38" s="708"/>
      <c r="AA38" s="708"/>
      <c r="AB38" s="708"/>
      <c r="AC38" s="708"/>
    </row>
    <row r="39" spans="1:29" s="710" customFormat="1" ht="40.5" customHeight="1">
      <c r="A39" s="707"/>
      <c r="B39" s="711"/>
      <c r="C39" s="1163" t="s">
        <v>1511</v>
      </c>
      <c r="D39" s="1158"/>
      <c r="E39" s="1158"/>
      <c r="F39" s="1158"/>
      <c r="G39" s="1160"/>
      <c r="H39" s="1162"/>
      <c r="I39" s="1158"/>
      <c r="J39" s="1158"/>
      <c r="K39" s="707"/>
      <c r="L39" s="679"/>
      <c r="M39" s="679"/>
      <c r="N39" s="679"/>
      <c r="O39" s="679"/>
      <c r="P39" s="679"/>
      <c r="Q39" s="708"/>
      <c r="R39" s="708"/>
      <c r="S39" s="708"/>
      <c r="T39" s="708"/>
      <c r="U39" s="708"/>
      <c r="V39" s="708"/>
      <c r="W39" s="708"/>
      <c r="X39" s="708"/>
      <c r="Y39" s="708"/>
      <c r="Z39" s="708"/>
      <c r="AA39" s="708"/>
      <c r="AB39" s="708"/>
      <c r="AC39" s="708"/>
    </row>
    <row r="40" spans="1:29" s="710" customFormat="1" ht="40.5" customHeight="1">
      <c r="A40" s="707"/>
      <c r="B40" s="711"/>
      <c r="C40" s="707"/>
      <c r="D40" s="707"/>
      <c r="E40" s="707"/>
      <c r="F40" s="707"/>
      <c r="G40" s="707"/>
      <c r="H40" s="707"/>
      <c r="I40" s="679"/>
      <c r="J40" s="707"/>
      <c r="K40" s="707"/>
      <c r="L40" s="679"/>
      <c r="M40" s="679"/>
      <c r="N40" s="679"/>
      <c r="O40" s="679"/>
      <c r="P40" s="679"/>
      <c r="Q40" s="708"/>
      <c r="R40" s="708"/>
      <c r="S40" s="708"/>
      <c r="T40" s="708"/>
      <c r="U40" s="708"/>
      <c r="V40" s="708"/>
      <c r="W40" s="708"/>
      <c r="X40" s="708"/>
      <c r="Y40" s="708"/>
      <c r="Z40" s="708"/>
      <c r="AA40" s="708"/>
      <c r="AB40" s="708"/>
      <c r="AC40" s="708"/>
    </row>
    <row r="41" spans="1:29" s="710" customFormat="1" ht="40.5" customHeight="1">
      <c r="A41" s="707"/>
      <c r="B41" s="687" t="s">
        <v>1184</v>
      </c>
      <c r="C41" s="707"/>
      <c r="D41" s="707"/>
      <c r="E41" s="707"/>
      <c r="F41" s="707"/>
      <c r="G41" s="707"/>
      <c r="H41" s="707"/>
      <c r="I41" s="679"/>
      <c r="J41" s="707"/>
      <c r="K41" s="707"/>
      <c r="L41" s="679"/>
      <c r="M41" s="679"/>
      <c r="N41" s="679"/>
      <c r="O41" s="679"/>
      <c r="P41" s="679"/>
      <c r="Q41" s="708"/>
      <c r="R41" s="687"/>
      <c r="S41" s="687"/>
      <c r="T41" s="708"/>
      <c r="U41" s="708"/>
      <c r="V41" s="708"/>
      <c r="W41" s="708"/>
      <c r="X41" s="708"/>
      <c r="Y41" s="708"/>
      <c r="Z41" s="708"/>
      <c r="AA41" s="708"/>
      <c r="AB41" s="708"/>
      <c r="AC41" s="708"/>
    </row>
    <row r="42" spans="1:29" s="710" customFormat="1" ht="40.5" customHeight="1">
      <c r="A42" s="707"/>
      <c r="B42" s="734" t="s">
        <v>1138</v>
      </c>
      <c r="C42" s="734" t="s">
        <v>1185</v>
      </c>
      <c r="D42" s="734" t="s">
        <v>1186</v>
      </c>
      <c r="E42" s="734" t="s">
        <v>1187</v>
      </c>
      <c r="F42" s="734" t="s">
        <v>141</v>
      </c>
      <c r="G42" s="734" t="s">
        <v>1188</v>
      </c>
      <c r="H42" s="734" t="s">
        <v>292</v>
      </c>
      <c r="I42" s="734" t="s">
        <v>1189</v>
      </c>
      <c r="J42" s="734" t="s">
        <v>1190</v>
      </c>
      <c r="K42" s="734" t="s">
        <v>1191</v>
      </c>
      <c r="L42" s="734" t="s">
        <v>1192</v>
      </c>
      <c r="M42" s="734" t="s">
        <v>1193</v>
      </c>
      <c r="N42" s="734" t="s">
        <v>1194</v>
      </c>
      <c r="O42" s="734" t="s">
        <v>1195</v>
      </c>
      <c r="P42" s="734" t="s">
        <v>1196</v>
      </c>
      <c r="Q42" s="734" t="s">
        <v>1197</v>
      </c>
      <c r="R42" s="734" t="s">
        <v>1198</v>
      </c>
      <c r="S42" s="734" t="s">
        <v>1199</v>
      </c>
      <c r="T42" s="734" t="s">
        <v>1200</v>
      </c>
      <c r="U42" s="734" t="s">
        <v>1201</v>
      </c>
      <c r="V42" s="734"/>
      <c r="W42" s="734"/>
      <c r="X42" s="734"/>
      <c r="Y42" s="734"/>
      <c r="Z42" s="734"/>
      <c r="AA42" s="734"/>
      <c r="AB42" s="708"/>
      <c r="AC42" s="708"/>
    </row>
    <row r="43" spans="1:29" s="710" customFormat="1" ht="40.5" customHeight="1">
      <c r="A43" s="707"/>
      <c r="B43" s="687"/>
      <c r="C43" s="707"/>
      <c r="D43" s="707"/>
      <c r="E43" s="707"/>
      <c r="F43" s="707"/>
      <c r="G43" s="707"/>
      <c r="H43" s="707"/>
      <c r="I43" s="679"/>
      <c r="J43" s="707"/>
      <c r="K43" s="707"/>
      <c r="L43" s="679"/>
      <c r="M43" s="679"/>
      <c r="N43" s="679"/>
      <c r="O43" s="679"/>
      <c r="P43" s="679"/>
      <c r="Q43" s="708"/>
      <c r="R43" s="687"/>
      <c r="S43" s="1038"/>
      <c r="T43" s="734"/>
      <c r="U43" s="734"/>
      <c r="V43" s="734"/>
      <c r="W43" s="734"/>
      <c r="X43" s="734"/>
      <c r="Y43" s="734"/>
      <c r="Z43" s="734"/>
      <c r="AA43" s="734"/>
      <c r="AB43" s="708"/>
      <c r="AC43" s="708"/>
    </row>
    <row r="44" spans="1:29" s="710" customFormat="1" ht="40.5" customHeight="1">
      <c r="A44" s="707"/>
      <c r="B44" s="711"/>
      <c r="C44" s="735" t="s">
        <v>1203</v>
      </c>
      <c r="D44" s="736"/>
      <c r="E44" s="708"/>
      <c r="F44" s="737" t="s">
        <v>1204</v>
      </c>
      <c r="G44" s="738"/>
      <c r="H44" s="738"/>
      <c r="I44" s="738"/>
      <c r="J44" s="738"/>
      <c r="K44" s="738"/>
      <c r="L44" s="738"/>
      <c r="M44" s="708"/>
      <c r="N44" s="708"/>
      <c r="O44" s="679"/>
      <c r="P44" s="679"/>
      <c r="Q44" s="708"/>
      <c r="R44" s="708"/>
      <c r="S44" s="1038"/>
      <c r="T44" s="734"/>
      <c r="U44" s="734"/>
      <c r="V44" s="734"/>
      <c r="W44" s="734"/>
      <c r="X44" s="734"/>
      <c r="Y44" s="734"/>
      <c r="Z44" s="734"/>
      <c r="AA44" s="734"/>
      <c r="AB44" s="708"/>
      <c r="AC44" s="708"/>
    </row>
    <row r="45" spans="1:29" s="710" customFormat="1" ht="40.5" customHeight="1">
      <c r="A45" s="707"/>
      <c r="B45" s="711"/>
      <c r="C45" s="739">
        <v>3</v>
      </c>
      <c r="D45" s="736"/>
      <c r="E45" s="707"/>
      <c r="F45" s="707"/>
      <c r="G45" s="707"/>
      <c r="H45" s="679"/>
      <c r="I45" s="679"/>
      <c r="J45" s="679"/>
      <c r="K45" s="679"/>
      <c r="L45" s="679"/>
      <c r="M45" s="679"/>
      <c r="N45" s="679"/>
      <c r="O45" s="679"/>
      <c r="P45" s="679"/>
      <c r="Q45" s="708"/>
      <c r="R45" s="708"/>
      <c r="S45" s="1038"/>
      <c r="T45" s="734"/>
      <c r="U45" s="734"/>
      <c r="V45" s="734"/>
      <c r="W45" s="734"/>
      <c r="X45" s="734"/>
      <c r="Y45" s="734"/>
      <c r="Z45" s="734"/>
      <c r="AA45" s="734"/>
      <c r="AB45" s="708"/>
      <c r="AC45" s="708"/>
    </row>
    <row r="46" spans="1:29" s="710" customFormat="1" ht="40.5" customHeight="1">
      <c r="A46" s="707"/>
      <c r="B46" s="711"/>
      <c r="C46" s="707"/>
      <c r="D46" s="707"/>
      <c r="E46" s="707"/>
      <c r="F46" s="707"/>
      <c r="G46" s="707"/>
      <c r="H46" s="743" t="s">
        <v>1207</v>
      </c>
      <c r="I46" s="744"/>
      <c r="J46" s="744"/>
      <c r="K46" s="707"/>
      <c r="L46" s="679"/>
      <c r="M46" s="679"/>
      <c r="N46" s="745" t="s">
        <v>1208</v>
      </c>
      <c r="O46" s="1164" t="s">
        <v>1209</v>
      </c>
      <c r="P46" s="746" t="s">
        <v>1210</v>
      </c>
      <c r="Q46" s="708"/>
      <c r="R46" s="708"/>
      <c r="S46" s="1038"/>
      <c r="T46" s="734"/>
      <c r="U46" s="734"/>
      <c r="V46" s="734"/>
      <c r="W46" s="734"/>
      <c r="X46" s="734"/>
      <c r="Y46" s="734"/>
      <c r="Z46" s="734"/>
      <c r="AA46" s="734"/>
      <c r="AB46" s="708"/>
      <c r="AC46" s="708"/>
    </row>
    <row r="47" spans="1:29" s="710" customFormat="1" ht="40.5" customHeight="1">
      <c r="A47" s="707"/>
      <c r="B47" s="711"/>
      <c r="C47" s="747" t="s">
        <v>1211</v>
      </c>
      <c r="D47" s="707"/>
      <c r="E47" s="748"/>
      <c r="F47" s="707"/>
      <c r="G47" s="707"/>
      <c r="H47" s="749" t="s">
        <v>1212</v>
      </c>
      <c r="I47" s="749" t="s">
        <v>1213</v>
      </c>
      <c r="J47" s="749" t="s">
        <v>1214</v>
      </c>
      <c r="K47" s="734" t="s">
        <v>1215</v>
      </c>
      <c r="L47" s="708"/>
      <c r="M47" s="708"/>
      <c r="N47" s="747" t="s">
        <v>1216</v>
      </c>
      <c r="O47" s="708"/>
      <c r="P47" s="708"/>
      <c r="Q47" s="708"/>
      <c r="R47" s="708"/>
      <c r="S47" s="1038"/>
      <c r="T47" s="734"/>
      <c r="U47" s="734"/>
      <c r="V47" s="734"/>
      <c r="W47" s="734"/>
      <c r="X47" s="734"/>
      <c r="Y47" s="734"/>
      <c r="Z47" s="734"/>
      <c r="AA47" s="734"/>
      <c r="AB47" s="708"/>
      <c r="AC47" s="708"/>
    </row>
    <row r="48" spans="1:29" s="710" customFormat="1" ht="40.5" customHeight="1">
      <c r="A48" s="707"/>
      <c r="B48" s="711"/>
      <c r="C48" s="747" t="s">
        <v>1219</v>
      </c>
      <c r="D48" s="707"/>
      <c r="E48" s="748"/>
      <c r="F48" s="707"/>
      <c r="G48" s="707"/>
      <c r="H48" s="749" t="s">
        <v>1220</v>
      </c>
      <c r="I48" s="749" t="s">
        <v>1221</v>
      </c>
      <c r="J48" s="749" t="s">
        <v>1222</v>
      </c>
      <c r="K48" s="734" t="s">
        <v>1223</v>
      </c>
      <c r="L48" s="679"/>
      <c r="M48" s="679"/>
      <c r="N48" s="745" t="s">
        <v>893</v>
      </c>
      <c r="O48" s="1164" t="s">
        <v>1224</v>
      </c>
      <c r="P48" s="1164" t="s">
        <v>1225</v>
      </c>
      <c r="Q48" s="708"/>
      <c r="R48" s="708"/>
      <c r="S48" s="1038"/>
      <c r="T48" s="734"/>
      <c r="U48" s="734"/>
      <c r="V48" s="734"/>
      <c r="W48" s="734"/>
      <c r="X48" s="734"/>
      <c r="Y48" s="734"/>
      <c r="Z48" s="734"/>
      <c r="AA48" s="734"/>
      <c r="AB48" s="708"/>
      <c r="AC48" s="708"/>
    </row>
    <row r="49" spans="1:29" s="710" customFormat="1" ht="40.5" customHeight="1">
      <c r="A49" s="707"/>
      <c r="B49" s="711"/>
      <c r="C49" s="747"/>
      <c r="D49" s="707"/>
      <c r="E49" s="747"/>
      <c r="F49" s="752"/>
      <c r="G49" s="747"/>
      <c r="H49" s="747"/>
      <c r="I49" s="707"/>
      <c r="J49" s="707"/>
      <c r="K49" s="707"/>
      <c r="L49" s="707"/>
      <c r="M49" s="707"/>
      <c r="N49" s="707"/>
      <c r="O49" s="707"/>
      <c r="P49" s="708"/>
      <c r="Q49" s="708"/>
      <c r="R49" s="708"/>
      <c r="S49" s="1038"/>
      <c r="T49" s="734"/>
      <c r="U49" s="734"/>
      <c r="V49" s="734"/>
      <c r="W49" s="734"/>
      <c r="X49" s="734"/>
      <c r="Y49" s="734"/>
      <c r="Z49" s="734"/>
      <c r="AA49" s="734"/>
      <c r="AB49" s="708"/>
      <c r="AC49" s="708"/>
    </row>
    <row r="50" spans="1:29" s="709" customFormat="1" ht="44.25" customHeight="1">
      <c r="A50" s="979"/>
      <c r="B50" s="980"/>
      <c r="C50" s="981"/>
      <c r="D50" s="982"/>
      <c r="E50" s="982"/>
      <c r="F50" s="983"/>
      <c r="G50" s="983"/>
      <c r="H50" s="983"/>
      <c r="I50" s="983"/>
      <c r="J50" s="984"/>
      <c r="K50" s="981"/>
      <c r="L50" s="981"/>
      <c r="M50" s="981"/>
      <c r="N50" s="981"/>
      <c r="O50" s="981"/>
      <c r="P50" s="981"/>
      <c r="Q50" s="981"/>
      <c r="R50" s="981"/>
      <c r="S50" s="981"/>
      <c r="T50" s="981"/>
      <c r="U50" s="981"/>
      <c r="V50" s="981"/>
      <c r="W50" s="981"/>
      <c r="X50" s="981"/>
      <c r="Y50" s="981"/>
      <c r="Z50" s="981"/>
      <c r="AA50" s="981"/>
      <c r="AB50" s="981"/>
      <c r="AC50" s="981"/>
    </row>
    <row r="51" spans="1:29" s="710" customFormat="1" ht="39.950000000000003" customHeight="1">
      <c r="A51" s="707"/>
      <c r="B51" s="1021"/>
      <c r="C51" s="756"/>
      <c r="D51" s="759"/>
      <c r="E51" s="759"/>
      <c r="F51" s="759"/>
      <c r="G51" s="759"/>
      <c r="H51" s="759"/>
      <c r="I51" s="759"/>
      <c r="J51" s="759"/>
      <c r="K51" s="759"/>
      <c r="L51" s="985"/>
      <c r="M51" s="985"/>
      <c r="N51" s="985"/>
      <c r="O51" s="985"/>
      <c r="P51" s="985"/>
      <c r="Q51" s="708"/>
      <c r="R51" s="708"/>
      <c r="S51" s="708"/>
      <c r="T51" s="708"/>
      <c r="U51" s="708"/>
      <c r="V51" s="708"/>
      <c r="W51" s="708"/>
      <c r="X51" s="708"/>
      <c r="Y51" s="708"/>
      <c r="Z51" s="708"/>
      <c r="AA51" s="708"/>
      <c r="AB51" s="708"/>
      <c r="AC51" s="708"/>
    </row>
    <row r="52" spans="1:29" s="709" customFormat="1" ht="39.950000000000003" customHeight="1">
      <c r="A52" s="707"/>
      <c r="B52" s="1021"/>
      <c r="C52" s="1022" t="s">
        <v>1133</v>
      </c>
      <c r="D52" s="1165" t="s">
        <v>1134</v>
      </c>
      <c r="E52" s="1165"/>
      <c r="F52" s="1165"/>
      <c r="G52" s="1165"/>
      <c r="H52" s="1165"/>
      <c r="I52" s="1165"/>
      <c r="J52" s="1165"/>
      <c r="K52" s="1165"/>
      <c r="L52" s="1165"/>
      <c r="M52" s="1165"/>
      <c r="N52" s="708"/>
      <c r="O52" s="708"/>
      <c r="P52" s="708"/>
      <c r="Q52" s="708"/>
      <c r="R52" s="708"/>
      <c r="S52" s="708"/>
      <c r="T52" s="708"/>
      <c r="U52" s="708"/>
      <c r="V52" s="708"/>
      <c r="W52" s="708"/>
      <c r="X52" s="708"/>
      <c r="Y52" s="708"/>
      <c r="Z52" s="708"/>
      <c r="AA52" s="708"/>
      <c r="AB52" s="708"/>
      <c r="AC52" s="708"/>
    </row>
    <row r="53" spans="1:29" s="709" customFormat="1" ht="39.950000000000003" customHeight="1">
      <c r="A53" s="707"/>
      <c r="B53" s="1021"/>
      <c r="C53" s="1166" t="s">
        <v>1512</v>
      </c>
      <c r="D53" s="1166"/>
      <c r="E53" s="708"/>
      <c r="F53" s="708"/>
      <c r="G53" s="708"/>
      <c r="H53" s="708"/>
      <c r="I53" s="708"/>
      <c r="J53" s="708"/>
      <c r="K53" s="708"/>
      <c r="L53" s="708"/>
      <c r="M53" s="708"/>
      <c r="N53" s="708"/>
      <c r="O53" s="708"/>
      <c r="P53" s="708"/>
      <c r="Q53" s="708"/>
      <c r="R53" s="708"/>
      <c r="S53" s="708"/>
      <c r="T53" s="708"/>
      <c r="U53" s="708"/>
      <c r="V53" s="708"/>
      <c r="W53" s="708"/>
      <c r="X53" s="708"/>
      <c r="Y53" s="708"/>
      <c r="Z53" s="708"/>
      <c r="AA53" s="708"/>
      <c r="AB53" s="708"/>
      <c r="AC53" s="708"/>
    </row>
    <row r="54" spans="1:29" s="709" customFormat="1" ht="39.950000000000003" customHeight="1">
      <c r="A54" s="707"/>
      <c r="B54" s="1023" t="s">
        <v>1135</v>
      </c>
      <c r="C54" s="707"/>
      <c r="D54" s="707"/>
      <c r="E54" s="707"/>
      <c r="F54" s="707"/>
      <c r="G54" s="707"/>
      <c r="H54" s="707"/>
      <c r="I54" s="707"/>
      <c r="J54" s="707"/>
      <c r="K54" s="707"/>
      <c r="L54" s="707"/>
      <c r="M54" s="707"/>
      <c r="N54" s="707"/>
      <c r="O54" s="707"/>
      <c r="P54" s="707"/>
      <c r="Q54" s="707"/>
      <c r="R54" s="707"/>
      <c r="S54" s="708"/>
      <c r="T54" s="708"/>
      <c r="U54" s="708"/>
      <c r="V54" s="708"/>
      <c r="W54" s="708"/>
      <c r="X54" s="708"/>
      <c r="Y54" s="708"/>
      <c r="Z54" s="708"/>
      <c r="AA54" s="708"/>
      <c r="AB54" s="708"/>
      <c r="AC54" s="708"/>
    </row>
    <row r="55" spans="1:29" s="709" customFormat="1" ht="39.950000000000003" customHeight="1">
      <c r="A55" s="707"/>
      <c r="B55" s="1024" t="s">
        <v>1136</v>
      </c>
      <c r="C55" s="707"/>
      <c r="D55" s="707"/>
      <c r="E55" s="707"/>
      <c r="F55" s="707"/>
      <c r="G55" s="707"/>
      <c r="H55" s="707"/>
      <c r="I55" s="707"/>
      <c r="J55" s="707"/>
      <c r="K55" s="707"/>
      <c r="L55" s="707"/>
      <c r="M55" s="707"/>
      <c r="N55" s="707"/>
      <c r="O55" s="707"/>
      <c r="P55" s="707"/>
      <c r="Q55" s="707"/>
      <c r="R55" s="707"/>
      <c r="S55" s="708"/>
      <c r="T55" s="708"/>
      <c r="U55" s="708"/>
      <c r="V55" s="708"/>
      <c r="W55" s="708"/>
      <c r="X55" s="708"/>
      <c r="Y55" s="708"/>
      <c r="Z55" s="708"/>
      <c r="AA55" s="708"/>
      <c r="AB55" s="708"/>
      <c r="AC55" s="708"/>
    </row>
    <row r="56" spans="1:29" s="710" customFormat="1" ht="39.950000000000003" customHeight="1">
      <c r="A56" s="707"/>
      <c r="B56" s="1025" t="s">
        <v>1137</v>
      </c>
      <c r="C56" s="1026"/>
      <c r="D56" s="707"/>
      <c r="E56" s="707"/>
      <c r="F56" s="707"/>
      <c r="G56" s="707"/>
      <c r="H56" s="707"/>
      <c r="I56" s="985"/>
      <c r="J56" s="707"/>
      <c r="K56" s="707"/>
      <c r="L56" s="985"/>
      <c r="M56" s="985"/>
      <c r="N56" s="985"/>
      <c r="O56" s="985"/>
      <c r="P56" s="985"/>
      <c r="Q56" s="708"/>
      <c r="R56" s="708"/>
      <c r="S56" s="708"/>
      <c r="T56" s="708"/>
      <c r="U56" s="708"/>
      <c r="V56" s="708"/>
      <c r="W56" s="1000"/>
      <c r="X56" s="708"/>
      <c r="Y56" s="1027"/>
      <c r="Z56" s="708"/>
      <c r="AA56" s="708"/>
      <c r="AB56" s="708"/>
      <c r="AC56" s="708"/>
    </row>
    <row r="57" spans="1:29" s="710" customFormat="1" ht="39.950000000000003" customHeight="1">
      <c r="A57" s="707"/>
      <c r="B57" s="711"/>
      <c r="C57" s="707"/>
      <c r="D57" s="707"/>
      <c r="E57" s="707"/>
      <c r="F57" s="707"/>
      <c r="G57" s="707"/>
      <c r="H57" s="707"/>
      <c r="I57" s="985"/>
      <c r="J57" s="707"/>
      <c r="K57" s="707"/>
      <c r="L57" s="985"/>
      <c r="M57" s="985"/>
      <c r="N57" s="985"/>
      <c r="O57" s="985"/>
      <c r="P57" s="985"/>
      <c r="Q57" s="708"/>
      <c r="R57" s="708"/>
      <c r="S57" s="708"/>
      <c r="T57" s="708"/>
      <c r="U57" s="708"/>
      <c r="V57" s="708"/>
      <c r="W57" s="708"/>
      <c r="X57" s="708"/>
      <c r="Y57" s="708"/>
      <c r="Z57" s="708"/>
      <c r="AA57" s="708"/>
      <c r="AB57" s="708"/>
      <c r="AC57" s="708"/>
    </row>
    <row r="58" spans="1:29" s="710" customFormat="1" ht="39.950000000000003" customHeight="1">
      <c r="A58" s="707"/>
      <c r="B58" s="687" t="s">
        <v>1228</v>
      </c>
      <c r="C58" s="756"/>
      <c r="D58" s="756"/>
      <c r="E58" s="756"/>
      <c r="F58" s="756"/>
      <c r="G58" s="756"/>
      <c r="H58" s="757"/>
      <c r="I58" s="757"/>
      <c r="J58" s="757"/>
      <c r="K58" s="757"/>
      <c r="L58" s="1019"/>
      <c r="M58" s="1019"/>
      <c r="N58" s="1020"/>
      <c r="O58" s="1020"/>
      <c r="P58" s="1020"/>
      <c r="Q58" s="708"/>
      <c r="R58" s="708"/>
      <c r="S58" s="708"/>
      <c r="T58" s="708"/>
      <c r="U58" s="708"/>
      <c r="V58" s="708"/>
      <c r="W58" s="708"/>
      <c r="X58" s="708"/>
      <c r="Y58" s="708"/>
      <c r="Z58" s="708"/>
      <c r="AA58" s="708"/>
      <c r="AB58" s="708"/>
      <c r="AC58" s="708"/>
    </row>
    <row r="59" spans="1:29" s="710" customFormat="1" ht="39.950000000000003" customHeight="1">
      <c r="A59" s="707"/>
      <c r="B59" s="756" t="s">
        <v>1229</v>
      </c>
      <c r="C59" s="756"/>
      <c r="D59" s="756"/>
      <c r="E59" s="756"/>
      <c r="F59" s="756"/>
      <c r="G59" s="756"/>
      <c r="H59" s="756"/>
      <c r="I59" s="756"/>
      <c r="J59" s="756"/>
      <c r="K59" s="756"/>
      <c r="L59" s="985"/>
      <c r="M59" s="985"/>
      <c r="N59" s="985"/>
      <c r="O59" s="985"/>
      <c r="P59" s="985"/>
      <c r="Q59" s="708"/>
      <c r="R59" s="708"/>
      <c r="S59" s="708"/>
      <c r="T59" s="708"/>
      <c r="U59" s="708"/>
      <c r="V59" s="708"/>
      <c r="W59" s="708"/>
      <c r="X59" s="708"/>
      <c r="Y59" s="708"/>
      <c r="Z59" s="708"/>
      <c r="AA59" s="708"/>
      <c r="AB59" s="708"/>
      <c r="AC59" s="708"/>
    </row>
    <row r="60" spans="1:29" s="710" customFormat="1" ht="39.950000000000003" customHeight="1">
      <c r="A60" s="1022" t="s">
        <v>1133</v>
      </c>
      <c r="B60" s="756"/>
      <c r="C60" s="1274" t="s">
        <v>1230</v>
      </c>
      <c r="D60" s="1274"/>
      <c r="E60" s="1274"/>
      <c r="F60" s="1274"/>
      <c r="G60" s="1274"/>
      <c r="H60" s="1274"/>
      <c r="I60" s="1274"/>
      <c r="J60" s="1274"/>
      <c r="K60" s="1274"/>
      <c r="L60" s="985"/>
      <c r="M60" s="985"/>
      <c r="N60" s="985"/>
      <c r="O60" s="985"/>
      <c r="P60" s="985"/>
      <c r="Q60" s="708"/>
      <c r="R60" s="708"/>
      <c r="S60" s="708"/>
      <c r="T60" s="708"/>
      <c r="U60" s="708"/>
      <c r="V60" s="708"/>
      <c r="W60" s="708"/>
      <c r="X60" s="708"/>
      <c r="Y60" s="708"/>
      <c r="Z60" s="708"/>
      <c r="AA60" s="708"/>
      <c r="AB60" s="708"/>
      <c r="AC60" s="708"/>
    </row>
    <row r="61" spans="1:29" s="710" customFormat="1" ht="39.950000000000003" customHeight="1">
      <c r="A61" s="1022" t="s">
        <v>1513</v>
      </c>
      <c r="B61" s="1274" t="s">
        <v>1231</v>
      </c>
      <c r="C61" s="1274"/>
      <c r="D61" s="1274"/>
      <c r="E61" s="1274"/>
      <c r="F61" s="1274"/>
      <c r="G61" s="1274"/>
      <c r="H61" s="1274"/>
      <c r="I61" s="1274"/>
      <c r="J61" s="1274"/>
      <c r="K61" s="1274"/>
      <c r="L61" s="1274"/>
      <c r="M61" s="1274"/>
      <c r="N61" s="1274"/>
      <c r="O61" s="1274"/>
      <c r="P61" s="1274"/>
      <c r="Q61" s="1274"/>
      <c r="R61" s="1274"/>
      <c r="S61" s="1274"/>
      <c r="T61" s="1274"/>
      <c r="U61" s="1274"/>
      <c r="V61" s="1274"/>
      <c r="W61" s="708"/>
      <c r="X61" s="708"/>
      <c r="Y61" s="708"/>
      <c r="Z61" s="708"/>
      <c r="AA61" s="708"/>
      <c r="AB61" s="708"/>
      <c r="AC61" s="708"/>
    </row>
    <row r="62" spans="1:29" s="710" customFormat="1" ht="39.950000000000003" customHeight="1">
      <c r="A62" s="707"/>
      <c r="B62" s="711"/>
      <c r="C62" s="707"/>
      <c r="D62" s="707"/>
      <c r="E62" s="707"/>
      <c r="F62" s="707"/>
      <c r="G62" s="707"/>
      <c r="H62" s="707"/>
      <c r="I62" s="985"/>
      <c r="J62" s="707"/>
      <c r="K62" s="707"/>
      <c r="L62" s="985"/>
      <c r="M62" s="985"/>
      <c r="N62" s="985"/>
      <c r="O62" s="985"/>
      <c r="P62" s="985"/>
      <c r="Q62" s="708"/>
      <c r="R62" s="708"/>
      <c r="S62" s="708"/>
      <c r="T62" s="708"/>
      <c r="U62" s="708"/>
      <c r="V62" s="708"/>
      <c r="W62" s="708"/>
      <c r="X62" s="708"/>
      <c r="Y62" s="708"/>
      <c r="Z62" s="708"/>
      <c r="AA62" s="708"/>
      <c r="AB62" s="708"/>
      <c r="AC62" s="708"/>
    </row>
  </sheetData>
  <mergeCells count="6">
    <mergeCell ref="B8:N8"/>
    <mergeCell ref="C60:K60"/>
    <mergeCell ref="B61:V61"/>
    <mergeCell ref="R18:AB19"/>
    <mergeCell ref="Q18:Q19"/>
    <mergeCell ref="P9:P19"/>
  </mergeCells>
  <hyperlinks>
    <hyperlink ref="C60" r:id="rId1" display="http://www.excel-downloads.com/forum/111720-space.html" xr:uid="{3DCC3673-CEF7-429A-AE32-07637C047BC1}"/>
    <hyperlink ref="B61" r:id="rId2" xr:uid="{62EDE661-3B75-42BD-9481-54E993FCD023}"/>
    <hyperlink ref="B52" r:id="rId3" display="Les unités pifométriques" xr:uid="{E1D578E4-7F68-4A2D-B774-6870C8FB561F}"/>
    <hyperlink ref="D52" r:id="rId4" xr:uid="{2458C948-AE6A-4B46-904E-AF959F0FE73F}"/>
  </hyperlinks>
  <pageMargins left="0.7" right="0.7" top="0.75" bottom="0.75" header="0.3" footer="0.3"/>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4AE0C-7FCC-40F3-9F39-5BEF622E9FD4}">
  <dimension ref="A1:AI339"/>
  <sheetViews>
    <sheetView zoomScaleNormal="100" workbookViewId="0">
      <selection activeCell="L13" sqref="L13"/>
    </sheetView>
  </sheetViews>
  <sheetFormatPr baseColWidth="10" defaultRowHeight="46.5"/>
  <cols>
    <col min="1" max="1" width="4.85546875" style="760" customWidth="1"/>
    <col min="2" max="2" width="6" style="3622" customWidth="1"/>
    <col min="3" max="3" width="16.140625" style="3627" customWidth="1"/>
    <col min="4" max="4" width="18.140625" style="3628" customWidth="1"/>
    <col min="5" max="5" width="6.140625" style="760" customWidth="1"/>
    <col min="6" max="6" width="4.85546875" style="760" customWidth="1"/>
    <col min="7" max="7" width="6" style="3622" customWidth="1"/>
    <col min="8" max="8" width="11.42578125" style="760"/>
    <col min="9" max="9" width="18.140625" style="3628" customWidth="1"/>
    <col min="10" max="10" width="6.140625" style="760" customWidth="1"/>
    <col min="11" max="11" width="4.85546875" style="760" customWidth="1"/>
    <col min="12" max="12" width="7.42578125" style="3622" customWidth="1"/>
    <col min="13" max="13" width="11.42578125" style="760"/>
    <col min="14" max="14" width="18.140625" style="3628" customWidth="1"/>
    <col min="15" max="15" width="6.140625" style="760" customWidth="1"/>
    <col min="16" max="16" width="8.5703125" style="760" customWidth="1"/>
    <col min="17" max="17" width="6" style="3622" customWidth="1"/>
    <col min="18" max="18" width="11.42578125" style="760"/>
    <col min="19" max="19" width="18.140625" style="3628" customWidth="1"/>
    <col min="20" max="20" width="11.42578125" style="760"/>
    <col min="21" max="21" width="8.42578125" style="760" customWidth="1"/>
    <col min="22" max="16384" width="11.42578125" style="760"/>
  </cols>
  <sheetData>
    <row r="1" spans="1:30" ht="44.25" customHeight="1">
      <c r="A1" s="3596" t="s">
        <v>2603</v>
      </c>
      <c r="B1" s="3596"/>
      <c r="C1" s="3596"/>
      <c r="D1" s="3596"/>
      <c r="E1" s="3596"/>
      <c r="F1" s="3596"/>
      <c r="G1" s="3596"/>
      <c r="H1" s="3596"/>
      <c r="I1" s="3596"/>
      <c r="J1" s="3596"/>
      <c r="K1" s="3596"/>
      <c r="L1" s="3596"/>
      <c r="M1" s="3596"/>
      <c r="N1" s="3596"/>
      <c r="O1" s="3596"/>
      <c r="P1" s="3596"/>
      <c r="Q1" s="3596"/>
      <c r="R1" s="3596"/>
      <c r="S1" s="3596"/>
      <c r="T1" s="3596"/>
      <c r="U1" s="3596"/>
      <c r="V1" s="3597" t="s">
        <v>1543</v>
      </c>
      <c r="W1" s="3598"/>
      <c r="X1" s="3598"/>
      <c r="Y1" s="3598"/>
      <c r="Z1" s="3598"/>
      <c r="AA1" s="3598"/>
      <c r="AB1" s="3599" t="str">
        <f ca="1">"Page "&amp;_xlfn.SHEET()&amp;" sur "&amp;_xlfn.SHEETS()</f>
        <v>Page 10 sur 12</v>
      </c>
      <c r="AC1" s="3600"/>
      <c r="AD1" s="3600"/>
    </row>
    <row r="2" spans="1:30" ht="15.75" customHeight="1">
      <c r="A2" s="765"/>
      <c r="B2" s="3601"/>
      <c r="C2" s="3602"/>
      <c r="D2" s="3603"/>
      <c r="E2" s="765"/>
      <c r="F2" s="765"/>
      <c r="G2" s="3601"/>
      <c r="H2" s="765"/>
      <c r="I2" s="3603"/>
      <c r="J2" s="765"/>
      <c r="K2" s="765"/>
      <c r="L2" s="3601"/>
      <c r="M2" s="765"/>
      <c r="N2" s="3603"/>
      <c r="O2" s="765"/>
      <c r="P2" s="765"/>
      <c r="Q2" s="3601"/>
      <c r="R2" s="765"/>
      <c r="S2" s="3603"/>
      <c r="T2" s="765"/>
      <c r="U2" s="765"/>
      <c r="V2" s="765"/>
      <c r="W2" s="765"/>
      <c r="X2" s="765"/>
      <c r="Y2" s="765"/>
      <c r="Z2" s="765"/>
      <c r="AA2" s="765"/>
      <c r="AB2" s="765"/>
      <c r="AC2" s="765"/>
      <c r="AD2" s="765"/>
    </row>
    <row r="3" spans="1:30" ht="33.75">
      <c r="A3" s="765"/>
      <c r="B3" s="3601"/>
      <c r="C3" s="3604" t="s">
        <v>2604</v>
      </c>
      <c r="D3" s="3603"/>
      <c r="E3" s="765"/>
      <c r="F3" s="765"/>
      <c r="G3" s="3601"/>
      <c r="H3" s="765"/>
      <c r="I3" s="3603"/>
      <c r="J3" s="765"/>
      <c r="K3" s="765"/>
      <c r="L3" s="3601"/>
      <c r="M3" s="765"/>
      <c r="N3" s="3603"/>
      <c r="O3" s="3605"/>
      <c r="P3" s="765"/>
      <c r="Q3" s="3601"/>
      <c r="R3" s="765"/>
      <c r="S3" s="3603"/>
      <c r="T3" s="765"/>
      <c r="U3" s="765"/>
      <c r="V3" s="765"/>
      <c r="W3" s="765"/>
      <c r="X3" s="765"/>
      <c r="Y3" s="765"/>
      <c r="Z3" s="765"/>
      <c r="AA3" s="765"/>
      <c r="AB3" s="765"/>
      <c r="AC3" s="765"/>
      <c r="AD3" s="765"/>
    </row>
    <row r="4" spans="1:30" ht="21">
      <c r="A4" s="765"/>
      <c r="B4" s="3601"/>
      <c r="C4" s="3606" t="s">
        <v>2605</v>
      </c>
      <c r="D4" s="3607" t="s">
        <v>2606</v>
      </c>
      <c r="E4" s="765"/>
      <c r="F4" s="765"/>
      <c r="G4" s="3601"/>
      <c r="H4" s="765"/>
      <c r="I4" s="3603"/>
      <c r="J4" s="765"/>
      <c r="K4" s="765"/>
      <c r="L4" s="3601"/>
      <c r="M4" s="765"/>
      <c r="N4" s="3606" t="s">
        <v>2605</v>
      </c>
      <c r="O4" s="3608" t="s">
        <v>2607</v>
      </c>
      <c r="P4" s="3609"/>
      <c r="Q4" s="3601"/>
      <c r="R4" s="765"/>
      <c r="S4" s="3610"/>
      <c r="T4" s="3606" t="s">
        <v>2605</v>
      </c>
      <c r="U4" s="3608" t="s">
        <v>2608</v>
      </c>
      <c r="V4" s="3609"/>
      <c r="W4" s="765"/>
      <c r="X4" s="765"/>
      <c r="Y4" s="765"/>
      <c r="Z4" s="3606" t="s">
        <v>2605</v>
      </c>
      <c r="AA4" s="3608" t="s">
        <v>2609</v>
      </c>
      <c r="AB4" s="3609"/>
      <c r="AC4" s="765"/>
      <c r="AD4" s="765"/>
    </row>
    <row r="5" spans="1:30" ht="23.25">
      <c r="A5" s="765"/>
      <c r="B5" s="3601"/>
      <c r="C5" s="3611"/>
      <c r="D5" s="3607"/>
      <c r="E5" s="765"/>
      <c r="F5" s="765"/>
      <c r="G5" s="3601"/>
      <c r="H5" s="765"/>
      <c r="I5" s="3603"/>
      <c r="J5" s="765"/>
      <c r="K5" s="765"/>
      <c r="L5" s="3601"/>
      <c r="M5" s="765"/>
      <c r="N5" s="3612"/>
      <c r="O5" s="3605"/>
      <c r="P5" s="765"/>
      <c r="Q5" s="3601"/>
      <c r="R5" s="765"/>
      <c r="S5" s="3610"/>
      <c r="T5" s="3613"/>
      <c r="U5" s="765"/>
      <c r="V5" s="765"/>
      <c r="W5" s="765"/>
      <c r="X5" s="765"/>
      <c r="Y5" s="765"/>
      <c r="Z5" s="765"/>
      <c r="AA5" s="765"/>
      <c r="AB5" s="765"/>
      <c r="AC5" s="765"/>
      <c r="AD5" s="765"/>
    </row>
    <row r="6" spans="1:30" ht="21">
      <c r="A6" s="765"/>
      <c r="B6" s="3601"/>
      <c r="C6" s="3606" t="s">
        <v>2605</v>
      </c>
      <c r="D6" s="3614" t="s">
        <v>2610</v>
      </c>
      <c r="E6" s="765"/>
      <c r="F6" s="765"/>
      <c r="G6" s="3601"/>
      <c r="H6" s="765"/>
      <c r="I6" s="3603"/>
      <c r="J6" s="765"/>
      <c r="K6" s="765"/>
      <c r="L6" s="3601"/>
      <c r="M6" s="765"/>
      <c r="N6" s="3606" t="s">
        <v>2605</v>
      </c>
      <c r="O6" s="3608" t="s">
        <v>2611</v>
      </c>
      <c r="P6" s="3609"/>
      <c r="Q6" s="3601"/>
      <c r="R6" s="765"/>
      <c r="S6" s="3610"/>
      <c r="T6" s="3606" t="s">
        <v>2605</v>
      </c>
      <c r="U6" s="3608" t="s">
        <v>2612</v>
      </c>
      <c r="V6" s="3609"/>
      <c r="W6" s="765"/>
      <c r="X6" s="765"/>
      <c r="Y6" s="765"/>
      <c r="Z6" s="3606" t="s">
        <v>2605</v>
      </c>
      <c r="AA6" s="3608" t="s">
        <v>2613</v>
      </c>
      <c r="AB6" s="3609"/>
      <c r="AC6" s="765"/>
      <c r="AD6" s="765"/>
    </row>
    <row r="7" spans="1:30" ht="23.25">
      <c r="A7" s="765"/>
      <c r="B7" s="3601"/>
      <c r="C7" s="3611"/>
      <c r="D7" s="3607"/>
      <c r="E7" s="765"/>
      <c r="F7" s="765"/>
      <c r="G7" s="3601"/>
      <c r="H7" s="765"/>
      <c r="I7" s="3603"/>
      <c r="J7" s="765"/>
      <c r="K7" s="765"/>
      <c r="L7" s="3601"/>
      <c r="M7" s="765"/>
      <c r="N7" s="3612"/>
      <c r="O7" s="765"/>
      <c r="P7" s="765"/>
      <c r="Q7" s="3601"/>
      <c r="R7" s="765"/>
      <c r="S7" s="3610"/>
      <c r="T7" s="765"/>
      <c r="U7" s="765"/>
      <c r="V7" s="765"/>
      <c r="W7" s="765"/>
      <c r="X7" s="765"/>
      <c r="Y7" s="765"/>
      <c r="Z7" s="765"/>
      <c r="AA7" s="765"/>
      <c r="AB7" s="765"/>
      <c r="AC7" s="765"/>
      <c r="AD7" s="765"/>
    </row>
    <row r="8" spans="1:30" ht="21">
      <c r="A8" s="765"/>
      <c r="B8" s="3601"/>
      <c r="C8" s="3606" t="s">
        <v>2605</v>
      </c>
      <c r="D8" s="3608" t="s">
        <v>2614</v>
      </c>
      <c r="E8" s="765"/>
      <c r="F8" s="765"/>
      <c r="G8" s="3601"/>
      <c r="H8" s="765"/>
      <c r="I8" s="3603"/>
      <c r="J8" s="765"/>
      <c r="K8" s="765"/>
      <c r="L8" s="3601"/>
      <c r="M8" s="765"/>
      <c r="N8" s="3606" t="s">
        <v>2605</v>
      </c>
      <c r="O8" s="3608" t="s">
        <v>2615</v>
      </c>
      <c r="P8" s="3609"/>
      <c r="Q8" s="3601"/>
      <c r="R8" s="765"/>
      <c r="S8" s="3610"/>
      <c r="T8" s="3606" t="s">
        <v>2605</v>
      </c>
      <c r="U8" s="3608" t="s">
        <v>2616</v>
      </c>
      <c r="V8" s="3609"/>
      <c r="W8" s="765"/>
      <c r="X8" s="765"/>
      <c r="Y8" s="765"/>
      <c r="Z8" s="3606" t="s">
        <v>2605</v>
      </c>
      <c r="AA8" s="3608" t="s">
        <v>2617</v>
      </c>
      <c r="AB8" s="3609"/>
      <c r="AC8" s="765"/>
      <c r="AD8" s="765"/>
    </row>
    <row r="9" spans="1:30" ht="19.5" customHeight="1">
      <c r="A9" s="765"/>
      <c r="B9" s="3601"/>
      <c r="C9" s="3602"/>
      <c r="D9" s="3603"/>
      <c r="E9" s="765"/>
      <c r="F9" s="765"/>
      <c r="G9" s="3601"/>
      <c r="H9" s="765"/>
      <c r="I9" s="3603"/>
      <c r="J9" s="765"/>
      <c r="K9" s="765"/>
      <c r="L9" s="3601"/>
      <c r="M9" s="765"/>
      <c r="N9" s="3603"/>
      <c r="O9" s="765"/>
      <c r="P9" s="765"/>
      <c r="Q9" s="3601"/>
      <c r="R9" s="765"/>
      <c r="S9" s="3603"/>
      <c r="T9" s="765"/>
      <c r="U9" s="765"/>
      <c r="V9" s="765"/>
      <c r="W9" s="765"/>
      <c r="X9" s="765"/>
      <c r="Y9" s="765"/>
      <c r="Z9" s="765"/>
      <c r="AA9" s="765"/>
      <c r="AB9" s="765"/>
      <c r="AC9" s="765"/>
      <c r="AD9" s="765"/>
    </row>
    <row r="10" spans="1:30" ht="39" customHeight="1">
      <c r="A10" s="765"/>
      <c r="B10" s="3601"/>
      <c r="C10" s="3615" t="s">
        <v>2618</v>
      </c>
      <c r="D10" s="3616" t="s">
        <v>2619</v>
      </c>
      <c r="E10" s="3617"/>
      <c r="F10" s="3617"/>
      <c r="G10" s="3618"/>
      <c r="H10" s="3617"/>
      <c r="I10" s="3619"/>
      <c r="J10" s="3617"/>
      <c r="K10" s="3617"/>
      <c r="L10" s="3618"/>
      <c r="M10" s="3617"/>
      <c r="N10" s="3619"/>
      <c r="O10" s="3617"/>
      <c r="P10" s="3617"/>
      <c r="Q10" s="3618"/>
      <c r="R10" s="3617"/>
      <c r="S10" s="3619"/>
      <c r="T10" s="3617"/>
      <c r="U10" s="3617"/>
      <c r="V10" s="3617"/>
      <c r="W10" s="3617"/>
      <c r="X10" s="3617"/>
      <c r="Y10" s="3617"/>
      <c r="Z10" s="3617"/>
      <c r="AA10" s="765"/>
      <c r="AB10" s="765"/>
      <c r="AC10" s="765"/>
      <c r="AD10" s="765"/>
    </row>
    <row r="11" spans="1:30" ht="19.5" customHeight="1">
      <c r="A11" s="765"/>
      <c r="B11" s="3601"/>
      <c r="C11" s="3602"/>
      <c r="D11" s="3603"/>
      <c r="E11" s="765"/>
      <c r="F11" s="765"/>
      <c r="G11" s="3601"/>
      <c r="H11" s="765"/>
      <c r="I11" s="3603"/>
      <c r="J11" s="765"/>
      <c r="K11" s="765"/>
      <c r="L11" s="3601"/>
      <c r="M11" s="765"/>
      <c r="N11" s="3603"/>
      <c r="O11" s="765"/>
      <c r="P11" s="765"/>
      <c r="Q11" s="3601"/>
      <c r="R11" s="765"/>
      <c r="S11" s="3603"/>
      <c r="T11" s="765"/>
      <c r="U11" s="765"/>
      <c r="V11" s="765"/>
      <c r="W11" s="765"/>
      <c r="X11" s="765"/>
      <c r="Y11" s="765"/>
      <c r="Z11" s="765"/>
      <c r="AA11" s="765"/>
      <c r="AB11" s="765"/>
      <c r="AC11" s="765"/>
      <c r="AD11" s="765"/>
    </row>
    <row r="12" spans="1:30" ht="38.25" customHeight="1">
      <c r="A12" s="765"/>
      <c r="B12" s="3601"/>
      <c r="C12" s="3615" t="s">
        <v>2618</v>
      </c>
      <c r="D12" s="3616" t="s">
        <v>2620</v>
      </c>
      <c r="E12" s="3617"/>
      <c r="F12" s="3617"/>
      <c r="G12" s="3618"/>
      <c r="H12" s="3617"/>
      <c r="I12" s="3619"/>
      <c r="J12" s="3617"/>
      <c r="K12" s="3617"/>
      <c r="L12" s="3618"/>
      <c r="M12" s="3617"/>
      <c r="N12" s="3619"/>
      <c r="O12" s="3617"/>
      <c r="P12" s="3617"/>
      <c r="Q12" s="3618"/>
      <c r="R12" s="3617"/>
      <c r="S12" s="3619"/>
      <c r="T12" s="3617"/>
      <c r="U12" s="3617"/>
      <c r="V12" s="3617"/>
      <c r="W12" s="3617"/>
      <c r="X12" s="3617"/>
      <c r="Y12" s="3617"/>
      <c r="Z12" s="3617"/>
      <c r="AA12" s="3617"/>
      <c r="AB12" s="3617"/>
      <c r="AC12" s="3617"/>
      <c r="AD12" s="3617"/>
    </row>
    <row r="13" spans="1:30" ht="19.5" customHeight="1">
      <c r="A13" s="765"/>
      <c r="B13" s="3601"/>
      <c r="C13" s="3602"/>
      <c r="D13" s="3603"/>
      <c r="E13" s="765"/>
      <c r="F13" s="765"/>
      <c r="G13" s="3601"/>
      <c r="H13" s="765"/>
      <c r="I13" s="3603"/>
      <c r="J13" s="765"/>
      <c r="K13" s="765"/>
      <c r="L13" s="3601"/>
      <c r="M13" s="765"/>
      <c r="N13" s="3603"/>
      <c r="O13" s="765"/>
      <c r="P13" s="765"/>
      <c r="Q13" s="3601"/>
      <c r="R13" s="765"/>
      <c r="S13" s="3603"/>
      <c r="T13" s="765"/>
      <c r="U13" s="765"/>
      <c r="V13" s="765"/>
      <c r="W13" s="765"/>
      <c r="X13" s="765"/>
      <c r="Y13" s="765"/>
      <c r="Z13" s="765"/>
      <c r="AA13" s="765"/>
      <c r="AB13" s="765"/>
      <c r="AC13" s="765"/>
      <c r="AD13" s="765"/>
    </row>
    <row r="14" spans="1:30" ht="47.25">
      <c r="A14" s="765"/>
      <c r="B14" s="765"/>
      <c r="C14" s="760"/>
      <c r="D14" s="3620" t="s">
        <v>2621</v>
      </c>
      <c r="E14" s="3621" t="s">
        <v>2622</v>
      </c>
      <c r="F14" s="1265"/>
      <c r="G14" s="760"/>
      <c r="H14" s="3621" t="s">
        <v>2623</v>
      </c>
      <c r="I14" s="3621" t="s">
        <v>2624</v>
      </c>
      <c r="J14" s="3621" t="s">
        <v>2625</v>
      </c>
      <c r="M14" s="3623" t="s">
        <v>2626</v>
      </c>
      <c r="N14" s="3623" t="s">
        <v>2627</v>
      </c>
      <c r="O14" s="1265"/>
      <c r="P14" s="3623" t="s">
        <v>2628</v>
      </c>
      <c r="Q14" s="1265"/>
      <c r="S14" s="1265"/>
      <c r="T14" s="1265"/>
      <c r="U14" s="1265"/>
      <c r="V14" s="1265"/>
      <c r="W14" s="1265"/>
      <c r="X14" s="3624" t="s">
        <v>2629</v>
      </c>
      <c r="Y14" s="1265"/>
      <c r="AB14" s="3625" t="s">
        <v>2630</v>
      </c>
    </row>
    <row r="15" spans="1:30" ht="19.5" customHeight="1">
      <c r="A15" s="765"/>
      <c r="B15" s="3601"/>
      <c r="C15" s="3602"/>
      <c r="D15" s="3603"/>
      <c r="E15" s="765"/>
      <c r="F15" s="765"/>
      <c r="G15" s="3601"/>
      <c r="H15" s="765"/>
      <c r="I15" s="3603"/>
      <c r="J15" s="765"/>
      <c r="K15" s="765"/>
      <c r="L15" s="3601"/>
      <c r="M15" s="765"/>
      <c r="N15" s="3603"/>
      <c r="O15" s="765"/>
      <c r="P15" s="765"/>
      <c r="Q15" s="3601"/>
      <c r="R15" s="765"/>
      <c r="S15" s="3603"/>
      <c r="T15" s="765"/>
      <c r="U15" s="765"/>
      <c r="V15" s="765"/>
      <c r="W15" s="765"/>
      <c r="X15" s="765"/>
      <c r="Y15" s="765"/>
      <c r="Z15" s="765"/>
      <c r="AA15" s="765"/>
      <c r="AB15" s="765"/>
      <c r="AC15" s="765"/>
      <c r="AD15" s="765"/>
    </row>
    <row r="16" spans="1:30">
      <c r="A16" s="3626">
        <v>1</v>
      </c>
      <c r="B16" s="3622" t="s">
        <v>2631</v>
      </c>
      <c r="C16" s="3627" t="s">
        <v>2632</v>
      </c>
      <c r="D16" s="3628" t="s">
        <v>2633</v>
      </c>
      <c r="E16" s="3629"/>
      <c r="F16" s="3626">
        <v>325</v>
      </c>
      <c r="G16" s="3622" t="s">
        <v>2634</v>
      </c>
      <c r="H16" s="3627" t="s">
        <v>2635</v>
      </c>
      <c r="I16" s="3628" t="s">
        <v>2636</v>
      </c>
      <c r="J16" s="3629"/>
      <c r="K16" s="3626">
        <v>649</v>
      </c>
      <c r="L16" s="3622" t="s">
        <v>2637</v>
      </c>
      <c r="M16" s="3627" t="s">
        <v>2638</v>
      </c>
      <c r="N16" s="3628" t="s">
        <v>2639</v>
      </c>
      <c r="O16" s="3629"/>
      <c r="P16" s="3626">
        <v>973</v>
      </c>
      <c r="Q16" s="3622" t="s">
        <v>2640</v>
      </c>
      <c r="R16" s="3627" t="s">
        <v>2641</v>
      </c>
      <c r="S16" s="3628" t="s">
        <v>2642</v>
      </c>
      <c r="T16" s="765"/>
      <c r="U16" s="3630" t="s">
        <v>2643</v>
      </c>
      <c r="W16" s="3629"/>
      <c r="X16" s="3631"/>
      <c r="Y16" s="3631"/>
      <c r="Z16" s="3631"/>
      <c r="AA16" s="3631"/>
      <c r="AB16" s="3631"/>
      <c r="AC16" s="3631"/>
      <c r="AD16" s="3631"/>
    </row>
    <row r="17" spans="1:35">
      <c r="A17" s="3626">
        <v>2</v>
      </c>
      <c r="B17" s="3622" t="s">
        <v>2644</v>
      </c>
      <c r="C17" s="3627" t="s">
        <v>2645</v>
      </c>
      <c r="D17" s="3628" t="s">
        <v>2646</v>
      </c>
      <c r="E17" s="3629"/>
      <c r="F17" s="3626">
        <v>326</v>
      </c>
      <c r="G17" s="3622" t="s">
        <v>2647</v>
      </c>
      <c r="H17" s="3627" t="s">
        <v>2648</v>
      </c>
      <c r="I17" s="3628" t="s">
        <v>2649</v>
      </c>
      <c r="J17" s="3629"/>
      <c r="K17" s="3626">
        <v>650</v>
      </c>
      <c r="L17" s="3622" t="s">
        <v>2650</v>
      </c>
      <c r="M17" s="3627" t="s">
        <v>2651</v>
      </c>
      <c r="N17" s="3628" t="s">
        <v>2652</v>
      </c>
      <c r="O17" s="3629"/>
      <c r="P17" s="3626">
        <v>974</v>
      </c>
      <c r="Q17" s="3622" t="s">
        <v>2653</v>
      </c>
      <c r="R17" s="3627" t="s">
        <v>2654</v>
      </c>
      <c r="S17" s="3628" t="s">
        <v>2655</v>
      </c>
      <c r="T17" s="765"/>
      <c r="U17" s="3606" t="s">
        <v>2605</v>
      </c>
      <c r="V17" s="3632" t="s">
        <v>2656</v>
      </c>
      <c r="W17" s="3633"/>
      <c r="X17" s="3634"/>
      <c r="Y17" s="3631"/>
      <c r="Z17" s="3631"/>
      <c r="AA17" s="3631"/>
      <c r="AB17" s="3631"/>
      <c r="AC17" s="3631"/>
      <c r="AD17" s="3631"/>
      <c r="AH17" s="3635"/>
    </row>
    <row r="18" spans="1:35">
      <c r="A18" s="3626">
        <v>3</v>
      </c>
      <c r="B18" s="3622" t="s">
        <v>2657</v>
      </c>
      <c r="C18" s="3627" t="s">
        <v>2658</v>
      </c>
      <c r="D18" s="3628" t="s">
        <v>2659</v>
      </c>
      <c r="E18" s="3629"/>
      <c r="F18" s="3626">
        <v>327</v>
      </c>
      <c r="G18" s="3622" t="s">
        <v>2660</v>
      </c>
      <c r="H18" s="3627" t="s">
        <v>2661</v>
      </c>
      <c r="I18" s="3628" t="s">
        <v>2662</v>
      </c>
      <c r="J18" s="3629"/>
      <c r="K18" s="3626">
        <v>651</v>
      </c>
      <c r="L18" s="3622" t="s">
        <v>2663</v>
      </c>
      <c r="M18" s="3627" t="s">
        <v>2664</v>
      </c>
      <c r="N18" s="3628" t="s">
        <v>2665</v>
      </c>
      <c r="O18" s="3629"/>
      <c r="P18" s="3626">
        <v>975</v>
      </c>
      <c r="Q18" s="3622" t="s">
        <v>2666</v>
      </c>
      <c r="R18" s="3627" t="s">
        <v>2667</v>
      </c>
      <c r="S18" s="3628" t="s">
        <v>2668</v>
      </c>
      <c r="T18" s="765"/>
      <c r="U18" s="3630" t="s">
        <v>2604</v>
      </c>
      <c r="V18" s="3630"/>
      <c r="W18" s="3629"/>
      <c r="X18" s="3634"/>
      <c r="Y18" s="3631"/>
      <c r="Z18" s="3631"/>
      <c r="AA18" s="3631"/>
      <c r="AB18" s="3631"/>
      <c r="AC18" s="3631"/>
      <c r="AD18" s="3631"/>
      <c r="AH18" s="3635"/>
    </row>
    <row r="19" spans="1:35">
      <c r="A19" s="3626">
        <v>4</v>
      </c>
      <c r="B19" s="3622" t="s">
        <v>2669</v>
      </c>
      <c r="C19" s="3627" t="s">
        <v>2670</v>
      </c>
      <c r="D19" s="3628" t="s">
        <v>2671</v>
      </c>
      <c r="E19" s="3629"/>
      <c r="F19" s="3626">
        <v>328</v>
      </c>
      <c r="G19" s="3622" t="s">
        <v>2672</v>
      </c>
      <c r="H19" s="3627" t="s">
        <v>2673</v>
      </c>
      <c r="I19" s="3628" t="s">
        <v>2674</v>
      </c>
      <c r="J19" s="3629"/>
      <c r="K19" s="3626">
        <v>652</v>
      </c>
      <c r="L19" s="3622" t="s">
        <v>2675</v>
      </c>
      <c r="M19" s="3627" t="s">
        <v>2676</v>
      </c>
      <c r="N19" s="3628" t="s">
        <v>2677</v>
      </c>
      <c r="O19" s="3629"/>
      <c r="P19" s="3626">
        <v>976</v>
      </c>
      <c r="Q19" s="3622" t="s">
        <v>2678</v>
      </c>
      <c r="R19" s="3627" t="s">
        <v>2679</v>
      </c>
      <c r="S19" s="3628" t="s">
        <v>2680</v>
      </c>
      <c r="T19" s="765"/>
      <c r="U19" s="3606" t="s">
        <v>2605</v>
      </c>
      <c r="V19" s="3632" t="s">
        <v>2606</v>
      </c>
      <c r="W19" s="3633"/>
      <c r="X19" s="3634"/>
      <c r="Y19" s="3631"/>
      <c r="Z19" s="3631"/>
      <c r="AA19" s="3631"/>
      <c r="AB19" s="3631"/>
      <c r="AC19" s="3631"/>
      <c r="AD19" s="3631"/>
      <c r="AH19" s="3635"/>
      <c r="AI19" s="3635"/>
    </row>
    <row r="20" spans="1:35">
      <c r="A20" s="3626">
        <v>5</v>
      </c>
      <c r="B20" s="3622" t="s">
        <v>2681</v>
      </c>
      <c r="C20" s="3627" t="s">
        <v>2682</v>
      </c>
      <c r="D20" s="3628" t="s">
        <v>2683</v>
      </c>
      <c r="E20" s="3629"/>
      <c r="F20" s="3626">
        <v>329</v>
      </c>
      <c r="G20" s="3622" t="s">
        <v>2684</v>
      </c>
      <c r="H20" s="3627" t="s">
        <v>2685</v>
      </c>
      <c r="I20" s="3628" t="s">
        <v>2686</v>
      </c>
      <c r="J20" s="3629"/>
      <c r="K20" s="3626">
        <v>653</v>
      </c>
      <c r="L20" s="3622" t="s">
        <v>2687</v>
      </c>
      <c r="M20" s="3627" t="s">
        <v>2688</v>
      </c>
      <c r="N20" s="3628" t="s">
        <v>2689</v>
      </c>
      <c r="O20" s="3629"/>
      <c r="P20" s="3626">
        <v>977</v>
      </c>
      <c r="Q20" s="3622" t="s">
        <v>2690</v>
      </c>
      <c r="R20" s="3627" t="s">
        <v>2691</v>
      </c>
      <c r="S20" s="3628" t="s">
        <v>2692</v>
      </c>
      <c r="T20" s="765"/>
      <c r="U20" s="3636"/>
      <c r="V20" s="3630" t="s">
        <v>2693</v>
      </c>
      <c r="W20" s="3629"/>
      <c r="X20" s="3634"/>
      <c r="Y20" s="3631"/>
      <c r="Z20" s="3631"/>
      <c r="AA20" s="3631"/>
      <c r="AB20" s="3631"/>
      <c r="AC20" s="3631"/>
      <c r="AD20" s="3631"/>
    </row>
    <row r="21" spans="1:35">
      <c r="A21" s="3626">
        <v>6</v>
      </c>
      <c r="B21" s="3622">
        <v>2795</v>
      </c>
      <c r="C21" s="3627" t="s">
        <v>2694</v>
      </c>
      <c r="D21" s="3628" t="s">
        <v>2695</v>
      </c>
      <c r="E21" s="3629"/>
      <c r="F21" s="3626">
        <v>330</v>
      </c>
      <c r="G21" s="3622" t="s">
        <v>2696</v>
      </c>
      <c r="H21" s="3627" t="s">
        <v>2697</v>
      </c>
      <c r="I21" s="3628" t="s">
        <v>2698</v>
      </c>
      <c r="J21" s="3629"/>
      <c r="K21" s="3626">
        <v>654</v>
      </c>
      <c r="L21" s="3622" t="s">
        <v>2699</v>
      </c>
      <c r="M21" s="3627" t="s">
        <v>2700</v>
      </c>
      <c r="N21" s="3628" t="s">
        <v>2701</v>
      </c>
      <c r="O21" s="3629"/>
      <c r="P21" s="3626">
        <v>978</v>
      </c>
      <c r="Q21" s="3622" t="s">
        <v>2702</v>
      </c>
      <c r="R21" s="3627" t="s">
        <v>2703</v>
      </c>
      <c r="S21" s="3628" t="s">
        <v>2704</v>
      </c>
      <c r="T21" s="765"/>
      <c r="U21" s="3629"/>
      <c r="V21" s="3629"/>
      <c r="W21" s="3629"/>
      <c r="X21" s="3629"/>
      <c r="Y21" s="3629"/>
      <c r="Z21" s="3629"/>
      <c r="AA21" s="3629"/>
      <c r="AB21" s="3629"/>
      <c r="AC21" s="3629"/>
      <c r="AD21" s="3629"/>
    </row>
    <row r="22" spans="1:35">
      <c r="A22" s="3626">
        <v>7</v>
      </c>
      <c r="B22" s="3622">
        <v>2796</v>
      </c>
      <c r="C22" s="3627" t="s">
        <v>2705</v>
      </c>
      <c r="D22" s="3628" t="s">
        <v>2706</v>
      </c>
      <c r="E22" s="3629"/>
      <c r="F22" s="3626">
        <v>331</v>
      </c>
      <c r="G22" s="3622" t="s">
        <v>2707</v>
      </c>
      <c r="H22" s="3627" t="s">
        <v>2708</v>
      </c>
      <c r="I22" s="3628" t="s">
        <v>2709</v>
      </c>
      <c r="J22" s="3629"/>
      <c r="K22" s="3626">
        <v>655</v>
      </c>
      <c r="L22" s="3622" t="s">
        <v>2710</v>
      </c>
      <c r="M22" s="3627" t="s">
        <v>2711</v>
      </c>
      <c r="N22" s="3628" t="s">
        <v>2712</v>
      </c>
      <c r="O22" s="3629"/>
      <c r="P22" s="3626">
        <v>979</v>
      </c>
      <c r="Q22" s="3622" t="s">
        <v>2713</v>
      </c>
      <c r="R22" s="3627" t="s">
        <v>2714</v>
      </c>
      <c r="S22" s="3628" t="s">
        <v>2715</v>
      </c>
      <c r="T22" s="765"/>
      <c r="U22" s="3629"/>
      <c r="V22" s="3629"/>
      <c r="W22" s="3629"/>
      <c r="X22" s="3633"/>
      <c r="Y22" s="3633"/>
      <c r="Z22" s="3633"/>
      <c r="AA22" s="3633"/>
      <c r="AB22" s="3633"/>
      <c r="AC22" s="3633"/>
      <c r="AD22" s="3629"/>
    </row>
    <row r="23" spans="1:35">
      <c r="A23" s="3626">
        <v>8</v>
      </c>
      <c r="B23" s="3622">
        <v>2797</v>
      </c>
      <c r="C23" s="3627" t="s">
        <v>2716</v>
      </c>
      <c r="D23" s="3628" t="s">
        <v>2717</v>
      </c>
      <c r="E23" s="3629"/>
      <c r="F23" s="3626">
        <v>332</v>
      </c>
      <c r="G23" s="3622" t="s">
        <v>2718</v>
      </c>
      <c r="H23" s="3627" t="s">
        <v>2719</v>
      </c>
      <c r="I23" s="3628" t="s">
        <v>2720</v>
      </c>
      <c r="J23" s="3629"/>
      <c r="K23" s="3626">
        <v>656</v>
      </c>
      <c r="L23" s="3622" t="s">
        <v>2721</v>
      </c>
      <c r="M23" s="3627" t="s">
        <v>2722</v>
      </c>
      <c r="N23" s="3628" t="s">
        <v>2723</v>
      </c>
      <c r="O23" s="3629"/>
      <c r="P23" s="3626">
        <v>980</v>
      </c>
      <c r="Q23" s="3622" t="s">
        <v>2724</v>
      </c>
      <c r="R23" s="3627" t="s">
        <v>2725</v>
      </c>
      <c r="S23" s="3628" t="s">
        <v>2726</v>
      </c>
      <c r="T23" s="765"/>
      <c r="U23" s="3633" t="s">
        <v>2727</v>
      </c>
      <c r="V23" s="3633"/>
      <c r="W23" s="3633"/>
      <c r="X23" s="3633"/>
      <c r="Y23" s="3629"/>
      <c r="Z23" s="3629"/>
      <c r="AA23" s="3629"/>
      <c r="AB23" s="3629"/>
      <c r="AC23" s="3629"/>
      <c r="AD23" s="3629"/>
      <c r="AE23" s="765"/>
    </row>
    <row r="24" spans="1:35">
      <c r="A24" s="3626">
        <v>9</v>
      </c>
      <c r="B24" s="3622" t="s">
        <v>2728</v>
      </c>
      <c r="C24" s="3627" t="s">
        <v>2729</v>
      </c>
      <c r="D24" s="3628" t="s">
        <v>2730</v>
      </c>
      <c r="E24" s="3629"/>
      <c r="F24" s="3626">
        <v>333</v>
      </c>
      <c r="G24" s="3622" t="s">
        <v>2731</v>
      </c>
      <c r="H24" s="3627" t="s">
        <v>2732</v>
      </c>
      <c r="I24" s="3628" t="s">
        <v>2733</v>
      </c>
      <c r="J24" s="3629"/>
      <c r="K24" s="3626">
        <v>657</v>
      </c>
      <c r="L24" s="3622" t="s">
        <v>2734</v>
      </c>
      <c r="M24" s="3627" t="s">
        <v>2735</v>
      </c>
      <c r="N24" s="3628" t="s">
        <v>2736</v>
      </c>
      <c r="O24" s="3629"/>
      <c r="P24" s="3626">
        <v>981</v>
      </c>
      <c r="Q24" s="3622" t="s">
        <v>2737</v>
      </c>
      <c r="R24" s="3627" t="s">
        <v>2738</v>
      </c>
      <c r="S24" s="3628" t="s">
        <v>2739</v>
      </c>
      <c r="T24" s="765"/>
      <c r="U24" s="3633" t="s">
        <v>2740</v>
      </c>
      <c r="V24" s="3633"/>
      <c r="W24" s="3633"/>
      <c r="X24" s="3633"/>
      <c r="Y24" s="3629"/>
      <c r="Z24" s="3629"/>
      <c r="AA24" s="3629"/>
      <c r="AB24" s="3629"/>
      <c r="AC24" s="3629"/>
      <c r="AD24" s="3629"/>
    </row>
    <row r="25" spans="1:35">
      <c r="A25" s="3626">
        <v>10</v>
      </c>
      <c r="B25" s="3622" t="s">
        <v>2741</v>
      </c>
      <c r="C25" s="3627" t="s">
        <v>2742</v>
      </c>
      <c r="E25" s="3629"/>
      <c r="F25" s="3626">
        <v>334</v>
      </c>
      <c r="G25" s="3622" t="s">
        <v>2743</v>
      </c>
      <c r="H25" s="3627" t="s">
        <v>2744</v>
      </c>
      <c r="I25" s="3628" t="s">
        <v>2745</v>
      </c>
      <c r="J25" s="3629"/>
      <c r="K25" s="3626">
        <v>658</v>
      </c>
      <c r="L25" s="3622" t="s">
        <v>2746</v>
      </c>
      <c r="M25" s="3627" t="s">
        <v>2747</v>
      </c>
      <c r="N25" s="3628" t="s">
        <v>2748</v>
      </c>
      <c r="O25" s="3629"/>
      <c r="P25" s="3626">
        <v>982</v>
      </c>
      <c r="Q25" s="3622" t="s">
        <v>2749</v>
      </c>
      <c r="R25" s="3627" t="s">
        <v>2750</v>
      </c>
      <c r="S25" s="3628" t="s">
        <v>2751</v>
      </c>
      <c r="T25" s="765"/>
      <c r="U25" s="3633"/>
      <c r="V25" s="3633" t="s">
        <v>2752</v>
      </c>
      <c r="W25" s="3633"/>
      <c r="X25" s="3633"/>
      <c r="Y25" s="3629"/>
      <c r="Z25" s="3629"/>
      <c r="AA25" s="3629"/>
      <c r="AB25" s="3629"/>
      <c r="AC25" s="3629"/>
      <c r="AD25" s="3629"/>
    </row>
    <row r="26" spans="1:35">
      <c r="A26" s="3626">
        <v>11</v>
      </c>
      <c r="B26" s="3622" t="s">
        <v>2753</v>
      </c>
      <c r="C26" s="3627" t="s">
        <v>2754</v>
      </c>
      <c r="E26" s="3629"/>
      <c r="F26" s="3626">
        <v>335</v>
      </c>
      <c r="G26" s="3622" t="s">
        <v>2755</v>
      </c>
      <c r="H26" s="3627" t="s">
        <v>2756</v>
      </c>
      <c r="I26" s="3628" t="s">
        <v>2757</v>
      </c>
      <c r="J26" s="3629"/>
      <c r="K26" s="3626">
        <v>659</v>
      </c>
      <c r="L26" s="3622" t="s">
        <v>2758</v>
      </c>
      <c r="M26" s="3627" t="s">
        <v>2759</v>
      </c>
      <c r="N26" s="3628" t="s">
        <v>2760</v>
      </c>
      <c r="O26" s="3629"/>
      <c r="P26" s="3626">
        <v>983</v>
      </c>
      <c r="Q26" s="3622" t="s">
        <v>2761</v>
      </c>
      <c r="R26" s="3627" t="s">
        <v>2762</v>
      </c>
      <c r="S26" s="3628" t="s">
        <v>2763</v>
      </c>
      <c r="T26" s="765"/>
      <c r="U26" s="3633"/>
      <c r="V26" s="3633" t="s">
        <v>2764</v>
      </c>
      <c r="W26" s="3633"/>
      <c r="X26" s="3633"/>
      <c r="Y26" s="3629"/>
      <c r="Z26" s="3629"/>
      <c r="AA26" s="3629"/>
      <c r="AB26" s="3629"/>
      <c r="AC26" s="3629"/>
      <c r="AD26" s="3629"/>
    </row>
    <row r="27" spans="1:35">
      <c r="A27" s="3626">
        <v>12</v>
      </c>
      <c r="B27" s="3622">
        <v>3030</v>
      </c>
      <c r="C27" s="3627" t="s">
        <v>2765</v>
      </c>
      <c r="E27" s="3629"/>
      <c r="F27" s="3626">
        <v>336</v>
      </c>
      <c r="G27" s="3622" t="s">
        <v>2766</v>
      </c>
      <c r="H27" s="3627" t="s">
        <v>2767</v>
      </c>
      <c r="I27" s="3628" t="s">
        <v>2768</v>
      </c>
      <c r="J27" s="3629"/>
      <c r="K27" s="3626">
        <v>660</v>
      </c>
      <c r="L27" s="3622" t="s">
        <v>2769</v>
      </c>
      <c r="M27" s="3627" t="s">
        <v>2770</v>
      </c>
      <c r="N27" s="3628" t="s">
        <v>2771</v>
      </c>
      <c r="O27" s="3629"/>
      <c r="P27" s="3626">
        <v>984</v>
      </c>
      <c r="Q27" s="3622" t="s">
        <v>2772</v>
      </c>
      <c r="R27" s="3627" t="s">
        <v>2773</v>
      </c>
      <c r="S27" s="3628" t="s">
        <v>2774</v>
      </c>
      <c r="T27" s="765"/>
      <c r="U27" s="3636"/>
      <c r="V27" s="3629"/>
      <c r="W27" s="3629"/>
      <c r="X27" s="3629"/>
      <c r="Y27" s="3629"/>
      <c r="Z27" s="3629"/>
      <c r="AA27" s="3629"/>
      <c r="AB27" s="3629"/>
      <c r="AC27" s="3629"/>
      <c r="AD27" s="3629"/>
    </row>
    <row r="28" spans="1:35">
      <c r="A28" s="3626">
        <v>13</v>
      </c>
      <c r="B28" s="3622" t="s">
        <v>2775</v>
      </c>
      <c r="C28" s="3627" t="s">
        <v>2776</v>
      </c>
      <c r="E28" s="3629"/>
      <c r="F28" s="3626">
        <v>337</v>
      </c>
      <c r="G28" s="3622" t="s">
        <v>2777</v>
      </c>
      <c r="H28" s="3627" t="s">
        <v>2778</v>
      </c>
      <c r="I28" s="3628" t="s">
        <v>2779</v>
      </c>
      <c r="J28" s="3629"/>
      <c r="K28" s="3626">
        <v>661</v>
      </c>
      <c r="L28" s="3622" t="s">
        <v>2780</v>
      </c>
      <c r="M28" s="3627" t="s">
        <v>2781</v>
      </c>
      <c r="N28" s="3628" t="s">
        <v>2782</v>
      </c>
      <c r="O28" s="3629"/>
      <c r="P28" s="3626">
        <v>985</v>
      </c>
      <c r="Q28" s="3622" t="s">
        <v>2783</v>
      </c>
      <c r="R28" s="3627" t="s">
        <v>2784</v>
      </c>
      <c r="S28" s="3628" t="s">
        <v>2785</v>
      </c>
      <c r="T28" s="765"/>
      <c r="U28" s="765"/>
      <c r="V28" s="765"/>
      <c r="W28" s="765"/>
      <c r="X28" s="765"/>
      <c r="Y28" s="765"/>
      <c r="Z28" s="765"/>
      <c r="AA28" s="765"/>
      <c r="AB28" s="765"/>
      <c r="AC28" s="765"/>
      <c r="AD28" s="765"/>
      <c r="AE28" s="765"/>
      <c r="AF28" s="765"/>
      <c r="AG28" s="765"/>
    </row>
    <row r="29" spans="1:35">
      <c r="A29" s="3626">
        <v>14</v>
      </c>
      <c r="B29" s="3622" t="s">
        <v>2786</v>
      </c>
      <c r="C29" s="3627" t="s">
        <v>2787</v>
      </c>
      <c r="E29" s="3629"/>
      <c r="F29" s="3626">
        <v>338</v>
      </c>
      <c r="G29" s="3622" t="s">
        <v>2788</v>
      </c>
      <c r="H29" s="3627" t="s">
        <v>2789</v>
      </c>
      <c r="I29" s="3628" t="s">
        <v>2790</v>
      </c>
      <c r="J29" s="3629"/>
      <c r="K29" s="3626">
        <v>662</v>
      </c>
      <c r="L29" s="3622" t="s">
        <v>2791</v>
      </c>
      <c r="M29" s="3627" t="s">
        <v>2792</v>
      </c>
      <c r="N29" s="3628" t="s">
        <v>2793</v>
      </c>
      <c r="O29" s="3629"/>
      <c r="P29" s="3626">
        <v>986</v>
      </c>
      <c r="Q29" s="3622" t="s">
        <v>2794</v>
      </c>
      <c r="R29" s="3627" t="s">
        <v>2795</v>
      </c>
      <c r="S29" s="3628" t="s">
        <v>2796</v>
      </c>
      <c r="T29" s="765"/>
      <c r="U29" s="765"/>
      <c r="V29" s="765"/>
      <c r="W29" s="765"/>
      <c r="X29" s="765"/>
      <c r="Y29" s="765"/>
      <c r="Z29" s="765"/>
      <c r="AA29" s="765"/>
      <c r="AB29" s="765"/>
      <c r="AC29" s="765"/>
      <c r="AD29" s="765"/>
    </row>
    <row r="30" spans="1:35">
      <c r="A30" s="3626">
        <v>15</v>
      </c>
      <c r="B30" s="3622">
        <v>2049</v>
      </c>
      <c r="C30" s="3627" t="s">
        <v>2797</v>
      </c>
      <c r="E30" s="3629"/>
      <c r="F30" s="3626">
        <v>339</v>
      </c>
      <c r="G30" s="3622" t="s">
        <v>2798</v>
      </c>
      <c r="H30" s="3627" t="s">
        <v>2799</v>
      </c>
      <c r="I30" s="3628" t="s">
        <v>2800</v>
      </c>
      <c r="J30" s="3629"/>
      <c r="K30" s="3626">
        <v>663</v>
      </c>
      <c r="L30" s="3622" t="s">
        <v>2801</v>
      </c>
      <c r="M30" s="3627" t="s">
        <v>2802</v>
      </c>
      <c r="N30" s="3628" t="s">
        <v>2803</v>
      </c>
      <c r="O30" s="3629"/>
      <c r="P30" s="3626">
        <v>987</v>
      </c>
      <c r="Q30" s="3622" t="s">
        <v>2804</v>
      </c>
      <c r="R30" s="3627" t="s">
        <v>2805</v>
      </c>
      <c r="S30" s="3628" t="s">
        <v>2806</v>
      </c>
      <c r="T30" s="765"/>
      <c r="U30" s="765"/>
      <c r="V30" s="765"/>
      <c r="W30" s="765"/>
      <c r="X30" s="765"/>
      <c r="Y30" s="765"/>
      <c r="Z30" s="765"/>
      <c r="AA30" s="765"/>
      <c r="AB30" s="765"/>
      <c r="AC30" s="765"/>
      <c r="AD30" s="765"/>
    </row>
    <row r="31" spans="1:35">
      <c r="A31" s="3626">
        <v>16</v>
      </c>
      <c r="B31" s="3622" t="s">
        <v>2807</v>
      </c>
      <c r="C31" s="3627" t="s">
        <v>2808</v>
      </c>
      <c r="E31" s="3629"/>
      <c r="F31" s="3626">
        <v>340</v>
      </c>
      <c r="G31" s="3622" t="s">
        <v>2809</v>
      </c>
      <c r="H31" s="3627" t="s">
        <v>2810</v>
      </c>
      <c r="I31" s="3628" t="s">
        <v>2811</v>
      </c>
      <c r="J31" s="3629"/>
      <c r="K31" s="3626">
        <v>664</v>
      </c>
      <c r="L31" s="3622" t="s">
        <v>2812</v>
      </c>
      <c r="M31" s="3627" t="s">
        <v>2813</v>
      </c>
      <c r="N31" s="3628" t="s">
        <v>2814</v>
      </c>
      <c r="O31" s="3629"/>
      <c r="P31" s="3626">
        <v>988</v>
      </c>
      <c r="Q31" s="3622" t="s">
        <v>2815</v>
      </c>
      <c r="R31" s="3627" t="s">
        <v>2816</v>
      </c>
      <c r="S31" s="3628" t="s">
        <v>2817</v>
      </c>
      <c r="T31" s="765"/>
      <c r="U31" s="765"/>
      <c r="V31" s="765"/>
      <c r="W31" s="765"/>
      <c r="X31" s="765"/>
      <c r="Y31" s="765"/>
      <c r="Z31" s="765"/>
      <c r="AA31" s="765"/>
      <c r="AB31" s="765"/>
      <c r="AC31" s="765"/>
      <c r="AD31" s="765"/>
    </row>
    <row r="32" spans="1:35">
      <c r="A32" s="3626">
        <v>17</v>
      </c>
      <c r="B32" s="3622" t="s">
        <v>2818</v>
      </c>
      <c r="C32" s="3627" t="s">
        <v>2819</v>
      </c>
      <c r="E32" s="3629"/>
      <c r="F32" s="3626">
        <v>341</v>
      </c>
      <c r="G32" s="3622" t="s">
        <v>2820</v>
      </c>
      <c r="H32" s="3627" t="s">
        <v>2821</v>
      </c>
      <c r="I32" s="3628" t="s">
        <v>2822</v>
      </c>
      <c r="J32" s="3629"/>
      <c r="K32" s="3626">
        <v>665</v>
      </c>
      <c r="L32" s="3622" t="s">
        <v>2823</v>
      </c>
      <c r="M32" s="3627" t="s">
        <v>2824</v>
      </c>
      <c r="N32" s="3628" t="s">
        <v>2825</v>
      </c>
      <c r="O32" s="3629"/>
      <c r="P32" s="3626">
        <v>989</v>
      </c>
      <c r="Q32" s="3622" t="s">
        <v>2826</v>
      </c>
      <c r="R32" s="3627" t="s">
        <v>2827</v>
      </c>
      <c r="S32" s="3628" t="s">
        <v>2828</v>
      </c>
      <c r="T32" s="765"/>
      <c r="U32" s="765"/>
      <c r="V32" s="765"/>
      <c r="W32" s="765"/>
      <c r="X32" s="765"/>
      <c r="Y32" s="765"/>
      <c r="Z32" s="765"/>
      <c r="AA32" s="765"/>
      <c r="AB32" s="765"/>
      <c r="AC32" s="765"/>
      <c r="AD32" s="765"/>
    </row>
    <row r="33" spans="1:30">
      <c r="A33" s="3626">
        <v>18</v>
      </c>
      <c r="B33" s="3622" t="s">
        <v>2829</v>
      </c>
      <c r="C33" s="3627" t="s">
        <v>2830</v>
      </c>
      <c r="E33" s="3629"/>
      <c r="F33" s="3626">
        <v>342</v>
      </c>
      <c r="G33" s="3622" t="s">
        <v>2831</v>
      </c>
      <c r="H33" s="3627" t="s">
        <v>2832</v>
      </c>
      <c r="I33" s="3628" t="s">
        <v>2833</v>
      </c>
      <c r="J33" s="3629"/>
      <c r="K33" s="3626">
        <v>666</v>
      </c>
      <c r="L33" s="3622" t="s">
        <v>2834</v>
      </c>
      <c r="M33" s="3627" t="s">
        <v>2835</v>
      </c>
      <c r="N33" s="3628" t="s">
        <v>2836</v>
      </c>
      <c r="O33" s="3629"/>
      <c r="P33" s="3626">
        <v>990</v>
      </c>
      <c r="Q33" s="3622" t="s">
        <v>2837</v>
      </c>
      <c r="R33" s="3627" t="s">
        <v>2838</v>
      </c>
      <c r="S33" s="3628" t="s">
        <v>2839</v>
      </c>
      <c r="T33" s="765"/>
      <c r="U33" s="765"/>
      <c r="V33" s="765"/>
      <c r="W33" s="765"/>
      <c r="X33" s="765"/>
      <c r="Y33" s="765"/>
      <c r="Z33" s="765"/>
      <c r="AA33" s="765"/>
      <c r="AB33" s="765"/>
      <c r="AC33" s="765"/>
      <c r="AD33" s="765"/>
    </row>
    <row r="34" spans="1:30">
      <c r="A34" s="3626">
        <v>19</v>
      </c>
      <c r="B34" s="3622" t="s">
        <v>2840</v>
      </c>
      <c r="C34" s="3627" t="s">
        <v>2841</v>
      </c>
      <c r="E34" s="3629"/>
      <c r="F34" s="3626">
        <v>343</v>
      </c>
      <c r="G34" s="3622" t="s">
        <v>2842</v>
      </c>
      <c r="H34" s="3627" t="s">
        <v>2843</v>
      </c>
      <c r="I34" s="3628" t="s">
        <v>2844</v>
      </c>
      <c r="J34" s="3629"/>
      <c r="K34" s="3626">
        <v>667</v>
      </c>
      <c r="L34" s="3622" t="s">
        <v>2845</v>
      </c>
      <c r="M34" s="3627" t="s">
        <v>2846</v>
      </c>
      <c r="N34" s="3628" t="s">
        <v>2847</v>
      </c>
      <c r="O34" s="3629"/>
      <c r="P34" s="3626">
        <v>991</v>
      </c>
      <c r="Q34" s="3622" t="s">
        <v>2848</v>
      </c>
      <c r="R34" s="3627" t="s">
        <v>2849</v>
      </c>
      <c r="S34" s="3628" t="s">
        <v>2850</v>
      </c>
      <c r="T34" s="765"/>
      <c r="U34" s="765"/>
      <c r="V34" s="765"/>
      <c r="W34" s="765"/>
      <c r="X34" s="765"/>
      <c r="Y34" s="765"/>
      <c r="Z34" s="765"/>
      <c r="AA34" s="765"/>
      <c r="AB34" s="765"/>
      <c r="AC34" s="765"/>
      <c r="AD34" s="765"/>
    </row>
    <row r="35" spans="1:30">
      <c r="A35" s="3626">
        <v>20</v>
      </c>
      <c r="B35" s="3622" t="s">
        <v>2851</v>
      </c>
      <c r="C35" s="3627" t="s">
        <v>2852</v>
      </c>
      <c r="E35" s="3629"/>
      <c r="F35" s="3626">
        <v>344</v>
      </c>
      <c r="G35" s="3622" t="s">
        <v>2853</v>
      </c>
      <c r="H35" s="3627" t="s">
        <v>2854</v>
      </c>
      <c r="I35" s="3628" t="s">
        <v>2855</v>
      </c>
      <c r="J35" s="3629"/>
      <c r="K35" s="3626">
        <v>668</v>
      </c>
      <c r="L35" s="3622" t="s">
        <v>2856</v>
      </c>
      <c r="M35" s="3627" t="s">
        <v>2857</v>
      </c>
      <c r="N35" s="3628" t="s">
        <v>2858</v>
      </c>
      <c r="O35" s="3629"/>
      <c r="P35" s="3626">
        <v>992</v>
      </c>
      <c r="Q35" s="3622" t="s">
        <v>2859</v>
      </c>
      <c r="R35" s="3627" t="s">
        <v>2860</v>
      </c>
      <c r="S35" s="3628" t="s">
        <v>2861</v>
      </c>
      <c r="T35" s="765"/>
      <c r="U35" s="765"/>
      <c r="V35" s="765"/>
      <c r="W35" s="765"/>
      <c r="X35" s="765"/>
      <c r="Y35" s="765"/>
      <c r="Z35" s="765"/>
      <c r="AA35" s="765"/>
      <c r="AB35" s="765"/>
      <c r="AC35" s="765"/>
      <c r="AD35" s="765"/>
    </row>
    <row r="36" spans="1:30">
      <c r="A36" s="3626">
        <v>21</v>
      </c>
      <c r="B36" s="3622" t="s">
        <v>2862</v>
      </c>
      <c r="C36" s="3627" t="s">
        <v>2863</v>
      </c>
      <c r="E36" s="3629"/>
      <c r="F36" s="3626">
        <v>345</v>
      </c>
      <c r="G36" s="3622" t="s">
        <v>2864</v>
      </c>
      <c r="H36" s="3627" t="s">
        <v>2865</v>
      </c>
      <c r="I36" s="3628" t="s">
        <v>2866</v>
      </c>
      <c r="J36" s="3629"/>
      <c r="K36" s="3626">
        <v>669</v>
      </c>
      <c r="L36" s="3622" t="s">
        <v>2867</v>
      </c>
      <c r="M36" s="3627" t="s">
        <v>2868</v>
      </c>
      <c r="N36" s="3628" t="s">
        <v>2869</v>
      </c>
      <c r="O36" s="3629"/>
      <c r="P36" s="3626">
        <v>993</v>
      </c>
      <c r="Q36" s="3622" t="s">
        <v>2870</v>
      </c>
      <c r="R36" s="3627" t="s">
        <v>2871</v>
      </c>
      <c r="S36" s="3628" t="s">
        <v>2872</v>
      </c>
      <c r="T36" s="765"/>
      <c r="U36" s="765"/>
      <c r="V36" s="765"/>
      <c r="W36" s="765"/>
      <c r="X36" s="765"/>
      <c r="Y36" s="765"/>
      <c r="Z36" s="765"/>
      <c r="AA36" s="765"/>
      <c r="AB36" s="765"/>
      <c r="AC36" s="765"/>
      <c r="AD36" s="765"/>
    </row>
    <row r="37" spans="1:30">
      <c r="A37" s="3626">
        <v>22</v>
      </c>
      <c r="B37" s="3622" t="s">
        <v>2873</v>
      </c>
      <c r="C37" s="3627" t="s">
        <v>2874</v>
      </c>
      <c r="E37" s="3629"/>
      <c r="F37" s="3626">
        <v>346</v>
      </c>
      <c r="G37" s="3622" t="s">
        <v>2875</v>
      </c>
      <c r="H37" s="3627" t="s">
        <v>2876</v>
      </c>
      <c r="I37" s="3628" t="s">
        <v>2877</v>
      </c>
      <c r="J37" s="3629"/>
      <c r="K37" s="3626">
        <v>670</v>
      </c>
      <c r="L37" s="3622" t="s">
        <v>2878</v>
      </c>
      <c r="M37" s="3627" t="s">
        <v>2879</v>
      </c>
      <c r="N37" s="3628" t="s">
        <v>2880</v>
      </c>
      <c r="O37" s="3629"/>
      <c r="P37" s="3626">
        <v>994</v>
      </c>
      <c r="Q37" s="3622" t="s">
        <v>2881</v>
      </c>
      <c r="R37" s="3627" t="s">
        <v>2882</v>
      </c>
      <c r="S37" s="3628" t="s">
        <v>2883</v>
      </c>
      <c r="T37" s="765"/>
      <c r="U37" s="765"/>
      <c r="V37" s="765"/>
      <c r="W37" s="765"/>
      <c r="X37" s="765"/>
      <c r="Y37" s="765"/>
      <c r="Z37" s="765"/>
      <c r="AA37" s="765"/>
      <c r="AB37" s="765"/>
      <c r="AC37" s="765"/>
      <c r="AD37" s="765"/>
    </row>
    <row r="38" spans="1:30">
      <c r="A38" s="3626">
        <v>23</v>
      </c>
      <c r="B38" s="3622" t="s">
        <v>2884</v>
      </c>
      <c r="C38" s="3627" t="s">
        <v>2885</v>
      </c>
      <c r="E38" s="3629"/>
      <c r="F38" s="3626">
        <v>347</v>
      </c>
      <c r="G38" s="3622" t="s">
        <v>2886</v>
      </c>
      <c r="H38" s="3627" t="s">
        <v>2887</v>
      </c>
      <c r="I38" s="3628" t="s">
        <v>2888</v>
      </c>
      <c r="J38" s="3629"/>
      <c r="K38" s="3626">
        <v>671</v>
      </c>
      <c r="L38" s="3622" t="s">
        <v>2889</v>
      </c>
      <c r="M38" s="3627" t="s">
        <v>2890</v>
      </c>
      <c r="N38" s="3628" t="s">
        <v>2891</v>
      </c>
      <c r="O38" s="3629"/>
      <c r="P38" s="3626">
        <v>995</v>
      </c>
      <c r="Q38" s="3622" t="s">
        <v>2892</v>
      </c>
      <c r="R38" s="3627" t="s">
        <v>2893</v>
      </c>
      <c r="S38" s="3628" t="s">
        <v>2894</v>
      </c>
      <c r="T38" s="765"/>
      <c r="U38" s="765"/>
      <c r="V38" s="765"/>
      <c r="W38" s="765"/>
      <c r="X38" s="765"/>
      <c r="Y38" s="765"/>
      <c r="Z38" s="765"/>
      <c r="AA38" s="765"/>
      <c r="AB38" s="765"/>
      <c r="AC38" s="765"/>
      <c r="AD38" s="765"/>
    </row>
    <row r="39" spans="1:30">
      <c r="A39" s="3626">
        <v>24</v>
      </c>
      <c r="B39" s="3622" t="s">
        <v>2895</v>
      </c>
      <c r="C39" s="3627" t="s">
        <v>2896</v>
      </c>
      <c r="D39" s="3628" t="s">
        <v>2897</v>
      </c>
      <c r="E39" s="3629"/>
      <c r="F39" s="3626">
        <v>348</v>
      </c>
      <c r="G39" s="3622" t="s">
        <v>2898</v>
      </c>
      <c r="H39" s="3627" t="s">
        <v>2899</v>
      </c>
      <c r="I39" s="3628" t="s">
        <v>2900</v>
      </c>
      <c r="J39" s="3629"/>
      <c r="K39" s="3626">
        <v>672</v>
      </c>
      <c r="L39" s="3622" t="s">
        <v>2901</v>
      </c>
      <c r="M39" s="3627" t="s">
        <v>2902</v>
      </c>
      <c r="N39" s="3628" t="s">
        <v>2903</v>
      </c>
      <c r="O39" s="3629"/>
      <c r="P39" s="3626">
        <v>996</v>
      </c>
      <c r="Q39" s="3622" t="s">
        <v>2904</v>
      </c>
      <c r="R39" s="3627" t="s">
        <v>2905</v>
      </c>
      <c r="T39" s="765"/>
      <c r="U39" s="765"/>
      <c r="V39" s="765"/>
      <c r="W39" s="765"/>
      <c r="X39" s="765"/>
      <c r="Y39" s="765"/>
      <c r="Z39" s="765"/>
      <c r="AA39" s="765"/>
      <c r="AB39" s="765"/>
      <c r="AC39" s="765"/>
      <c r="AD39" s="765"/>
    </row>
    <row r="40" spans="1:30">
      <c r="A40" s="3626">
        <v>25</v>
      </c>
      <c r="B40" s="3622" t="s">
        <v>2906</v>
      </c>
      <c r="C40" s="3627" t="s">
        <v>2907</v>
      </c>
      <c r="D40" s="3628" t="s">
        <v>2908</v>
      </c>
      <c r="E40" s="3629"/>
      <c r="F40" s="3626">
        <v>349</v>
      </c>
      <c r="G40" s="3622" t="s">
        <v>2909</v>
      </c>
      <c r="H40" s="3627" t="s">
        <v>2910</v>
      </c>
      <c r="I40" s="3628" t="s">
        <v>2911</v>
      </c>
      <c r="J40" s="3629"/>
      <c r="K40" s="3626">
        <v>673</v>
      </c>
      <c r="L40" s="3622" t="s">
        <v>2912</v>
      </c>
      <c r="M40" s="3627" t="s">
        <v>2913</v>
      </c>
      <c r="N40" s="3628" t="s">
        <v>2914</v>
      </c>
      <c r="O40" s="3629"/>
      <c r="P40" s="3626">
        <v>997</v>
      </c>
      <c r="Q40" s="3622" t="s">
        <v>2915</v>
      </c>
      <c r="R40" s="3627" t="s">
        <v>2916</v>
      </c>
      <c r="T40" s="765"/>
      <c r="U40" s="765"/>
      <c r="V40" s="765"/>
      <c r="W40" s="765"/>
      <c r="X40" s="765"/>
      <c r="Y40" s="765"/>
      <c r="Z40" s="765"/>
      <c r="AA40" s="765"/>
      <c r="AB40" s="765"/>
      <c r="AC40" s="765"/>
      <c r="AD40" s="765"/>
    </row>
    <row r="41" spans="1:30">
      <c r="A41" s="3626">
        <v>26</v>
      </c>
      <c r="B41" s="3622" t="s">
        <v>2917</v>
      </c>
      <c r="C41" s="3627" t="s">
        <v>2918</v>
      </c>
      <c r="D41" s="3628" t="s">
        <v>2908</v>
      </c>
      <c r="E41" s="3629"/>
      <c r="F41" s="3626">
        <v>350</v>
      </c>
      <c r="G41" s="3622" t="s">
        <v>2919</v>
      </c>
      <c r="H41" s="3627" t="s">
        <v>2920</v>
      </c>
      <c r="I41" s="3628" t="s">
        <v>2921</v>
      </c>
      <c r="J41" s="3629"/>
      <c r="K41" s="3626">
        <v>674</v>
      </c>
      <c r="L41" s="3622" t="s">
        <v>2922</v>
      </c>
      <c r="M41" s="3627" t="s">
        <v>2923</v>
      </c>
      <c r="N41" s="3628" t="s">
        <v>2924</v>
      </c>
      <c r="O41" s="3629"/>
      <c r="P41" s="3626">
        <v>998</v>
      </c>
      <c r="Q41" s="3622" t="s">
        <v>2925</v>
      </c>
      <c r="R41" s="3627" t="s">
        <v>2926</v>
      </c>
      <c r="T41" s="765"/>
      <c r="U41" s="765"/>
      <c r="V41" s="765"/>
      <c r="W41" s="765"/>
      <c r="X41" s="765"/>
      <c r="Y41" s="765"/>
      <c r="Z41" s="765"/>
      <c r="AA41" s="765"/>
      <c r="AB41" s="765"/>
      <c r="AC41" s="765"/>
      <c r="AD41" s="765"/>
    </row>
    <row r="42" spans="1:30">
      <c r="A42" s="3626">
        <v>27</v>
      </c>
      <c r="B42" s="3622" t="s">
        <v>2927</v>
      </c>
      <c r="C42" s="3627" t="s">
        <v>2928</v>
      </c>
      <c r="D42" s="3628" t="s">
        <v>2929</v>
      </c>
      <c r="E42" s="3629"/>
      <c r="F42" s="3626">
        <v>351</v>
      </c>
      <c r="G42" s="3622" t="s">
        <v>2930</v>
      </c>
      <c r="H42" s="3627" t="s">
        <v>2931</v>
      </c>
      <c r="I42" s="3628" t="s">
        <v>2932</v>
      </c>
      <c r="J42" s="3629"/>
      <c r="K42" s="3626">
        <v>675</v>
      </c>
      <c r="L42" s="3622" t="s">
        <v>2933</v>
      </c>
      <c r="M42" s="3627" t="s">
        <v>2934</v>
      </c>
      <c r="N42" s="3628" t="s">
        <v>2935</v>
      </c>
      <c r="O42" s="3629"/>
      <c r="P42" s="3626">
        <v>999</v>
      </c>
      <c r="Q42" s="3622" t="s">
        <v>2936</v>
      </c>
      <c r="R42" s="3627" t="s">
        <v>2937</v>
      </c>
      <c r="S42" s="3628" t="s">
        <v>2938</v>
      </c>
      <c r="T42" s="765"/>
      <c r="U42" s="765"/>
      <c r="V42" s="765"/>
      <c r="W42" s="765"/>
      <c r="X42" s="765"/>
      <c r="Y42" s="765"/>
      <c r="Z42" s="765"/>
      <c r="AA42" s="765"/>
      <c r="AB42" s="765"/>
      <c r="AC42" s="765"/>
      <c r="AD42" s="765"/>
    </row>
    <row r="43" spans="1:30">
      <c r="A43" s="3626">
        <v>28</v>
      </c>
      <c r="B43" s="3622" t="s">
        <v>2939</v>
      </c>
      <c r="C43" s="3627" t="s">
        <v>2940</v>
      </c>
      <c r="D43" s="3628" t="s">
        <v>2941</v>
      </c>
      <c r="E43" s="3629"/>
      <c r="F43" s="3626">
        <v>352</v>
      </c>
      <c r="G43" s="3622" t="s">
        <v>2942</v>
      </c>
      <c r="H43" s="3627" t="s">
        <v>2943</v>
      </c>
      <c r="I43" s="3628" t="s">
        <v>2944</v>
      </c>
      <c r="J43" s="3629"/>
      <c r="K43" s="3626">
        <v>676</v>
      </c>
      <c r="L43" s="3622" t="s">
        <v>2945</v>
      </c>
      <c r="M43" s="3627" t="s">
        <v>2946</v>
      </c>
      <c r="N43" s="3628" t="s">
        <v>2947</v>
      </c>
      <c r="O43" s="3629"/>
      <c r="P43" s="3626">
        <v>1000</v>
      </c>
      <c r="Q43" s="3622" t="s">
        <v>2948</v>
      </c>
      <c r="R43" s="3627" t="s">
        <v>2949</v>
      </c>
      <c r="S43" s="3628" t="s">
        <v>2950</v>
      </c>
      <c r="T43" s="765"/>
      <c r="U43" s="765"/>
      <c r="V43" s="765"/>
      <c r="W43" s="765"/>
      <c r="X43" s="765"/>
      <c r="Y43" s="765"/>
      <c r="Z43" s="765"/>
      <c r="AA43" s="765"/>
      <c r="AB43" s="765"/>
      <c r="AC43" s="765"/>
      <c r="AD43" s="765"/>
    </row>
    <row r="44" spans="1:30">
      <c r="A44" s="3626">
        <v>29</v>
      </c>
      <c r="B44" s="3622" t="s">
        <v>2951</v>
      </c>
      <c r="C44" s="3627" t="s">
        <v>2952</v>
      </c>
      <c r="D44" s="3628" t="s">
        <v>2953</v>
      </c>
      <c r="E44" s="3629"/>
      <c r="F44" s="3626">
        <v>353</v>
      </c>
      <c r="G44" s="3622" t="s">
        <v>2954</v>
      </c>
      <c r="H44" s="3627" t="s">
        <v>2955</v>
      </c>
      <c r="I44" s="3628" t="s">
        <v>2956</v>
      </c>
      <c r="J44" s="3629"/>
      <c r="K44" s="3626">
        <v>677</v>
      </c>
      <c r="L44" s="3622" t="s">
        <v>2957</v>
      </c>
      <c r="M44" s="3627" t="s">
        <v>2958</v>
      </c>
      <c r="N44" s="3628" t="s">
        <v>2959</v>
      </c>
      <c r="O44" s="3629"/>
      <c r="P44" s="3626">
        <v>1001</v>
      </c>
      <c r="Q44" s="3622" t="s">
        <v>2960</v>
      </c>
      <c r="R44" s="3627" t="s">
        <v>2961</v>
      </c>
      <c r="S44" s="3628" t="s">
        <v>2962</v>
      </c>
      <c r="T44" s="765"/>
      <c r="U44" s="765"/>
      <c r="V44" s="765"/>
      <c r="W44" s="765"/>
      <c r="X44" s="765"/>
      <c r="Y44" s="765"/>
      <c r="Z44" s="765"/>
      <c r="AA44" s="765"/>
      <c r="AB44" s="765"/>
      <c r="AC44" s="765"/>
      <c r="AD44" s="765"/>
    </row>
    <row r="45" spans="1:30">
      <c r="A45" s="3626">
        <v>30</v>
      </c>
      <c r="B45" s="3622">
        <v>2328</v>
      </c>
      <c r="C45" s="3627" t="s">
        <v>2963</v>
      </c>
      <c r="D45" s="3628" t="s">
        <v>2964</v>
      </c>
      <c r="E45" s="3629"/>
      <c r="F45" s="3626">
        <v>354</v>
      </c>
      <c r="G45" s="3622" t="s">
        <v>2965</v>
      </c>
      <c r="H45" s="3627" t="s">
        <v>2966</v>
      </c>
      <c r="I45" s="3628" t="s">
        <v>2967</v>
      </c>
      <c r="J45" s="3629"/>
      <c r="K45" s="3626">
        <v>678</v>
      </c>
      <c r="L45" s="3622" t="s">
        <v>2968</v>
      </c>
      <c r="M45" s="3627" t="s">
        <v>2969</v>
      </c>
      <c r="N45" s="3628" t="s">
        <v>2970</v>
      </c>
      <c r="O45" s="3629"/>
      <c r="P45" s="3626">
        <v>1002</v>
      </c>
      <c r="Q45" s="3622" t="s">
        <v>2971</v>
      </c>
      <c r="R45" s="3627" t="s">
        <v>2972</v>
      </c>
      <c r="S45" s="3628" t="s">
        <v>2973</v>
      </c>
      <c r="T45" s="765"/>
      <c r="U45" s="765"/>
      <c r="V45" s="765"/>
      <c r="W45" s="765"/>
      <c r="X45" s="765"/>
      <c r="Y45" s="765"/>
      <c r="Z45" s="765"/>
      <c r="AA45" s="765"/>
      <c r="AB45" s="765"/>
      <c r="AC45" s="765"/>
      <c r="AD45" s="765"/>
    </row>
    <row r="46" spans="1:30">
      <c r="A46" s="3626">
        <v>31</v>
      </c>
      <c r="B46" s="3622">
        <v>2935</v>
      </c>
      <c r="C46" s="3627" t="s">
        <v>2974</v>
      </c>
      <c r="D46" s="3628" t="s">
        <v>2975</v>
      </c>
      <c r="E46" s="3629"/>
      <c r="F46" s="3626">
        <v>355</v>
      </c>
      <c r="G46" s="3622" t="s">
        <v>2976</v>
      </c>
      <c r="H46" s="3627" t="s">
        <v>2977</v>
      </c>
      <c r="I46" s="3628" t="s">
        <v>2978</v>
      </c>
      <c r="J46" s="3629"/>
      <c r="K46" s="3626">
        <v>679</v>
      </c>
      <c r="L46" s="3622" t="s">
        <v>2979</v>
      </c>
      <c r="M46" s="3627" t="s">
        <v>2980</v>
      </c>
      <c r="N46" s="3628" t="s">
        <v>2981</v>
      </c>
      <c r="O46" s="3629"/>
      <c r="P46" s="3626">
        <v>1003</v>
      </c>
      <c r="Q46" s="3622" t="s">
        <v>2982</v>
      </c>
      <c r="R46" s="3627" t="s">
        <v>2983</v>
      </c>
      <c r="S46" s="3628" t="s">
        <v>2984</v>
      </c>
      <c r="T46" s="765"/>
      <c r="U46" s="765"/>
      <c r="V46" s="765"/>
      <c r="W46" s="765"/>
      <c r="X46" s="765"/>
      <c r="Y46" s="765"/>
      <c r="Z46" s="765"/>
      <c r="AA46" s="765"/>
      <c r="AB46" s="765"/>
      <c r="AC46" s="765"/>
      <c r="AD46" s="765"/>
    </row>
    <row r="47" spans="1:30">
      <c r="A47" s="3626">
        <v>32</v>
      </c>
      <c r="B47" s="3622">
        <v>2934</v>
      </c>
      <c r="C47" s="3627" t="s">
        <v>2985</v>
      </c>
      <c r="D47" s="3628" t="s">
        <v>2986</v>
      </c>
      <c r="E47" s="3629"/>
      <c r="F47" s="3626">
        <v>356</v>
      </c>
      <c r="G47" s="3622" t="s">
        <v>2987</v>
      </c>
      <c r="H47" s="3627" t="s">
        <v>2988</v>
      </c>
      <c r="I47" s="3628" t="s">
        <v>2989</v>
      </c>
      <c r="J47" s="3629"/>
      <c r="K47" s="3626">
        <v>680</v>
      </c>
      <c r="L47" s="3622" t="s">
        <v>2990</v>
      </c>
      <c r="M47" s="3627" t="s">
        <v>2991</v>
      </c>
      <c r="N47" s="3628" t="s">
        <v>2992</v>
      </c>
      <c r="O47" s="3629"/>
      <c r="P47" s="3626">
        <v>1004</v>
      </c>
      <c r="Q47" s="3622" t="s">
        <v>2993</v>
      </c>
      <c r="R47" s="3627" t="s">
        <v>2994</v>
      </c>
      <c r="S47" s="3628" t="s">
        <v>2995</v>
      </c>
      <c r="T47" s="765"/>
      <c r="U47" s="765"/>
      <c r="V47" s="765"/>
      <c r="W47" s="765"/>
      <c r="X47" s="765"/>
      <c r="Y47" s="765"/>
      <c r="Z47" s="765"/>
      <c r="AA47" s="765"/>
      <c r="AB47" s="765"/>
      <c r="AC47" s="765"/>
      <c r="AD47" s="765"/>
    </row>
    <row r="48" spans="1:30">
      <c r="A48" s="3626">
        <v>33</v>
      </c>
      <c r="B48" s="3622" t="s">
        <v>2996</v>
      </c>
      <c r="C48" s="3627" t="s">
        <v>2997</v>
      </c>
      <c r="D48" s="3628" t="s">
        <v>2998</v>
      </c>
      <c r="E48" s="3629"/>
      <c r="F48" s="3626">
        <v>357</v>
      </c>
      <c r="G48" s="3622" t="s">
        <v>2999</v>
      </c>
      <c r="H48" s="3627" t="s">
        <v>3000</v>
      </c>
      <c r="I48" s="3628" t="s">
        <v>3001</v>
      </c>
      <c r="J48" s="3629"/>
      <c r="K48" s="3626">
        <v>681</v>
      </c>
      <c r="L48" s="3622" t="s">
        <v>3002</v>
      </c>
      <c r="M48" s="3627" t="s">
        <v>3003</v>
      </c>
      <c r="N48" s="3628" t="s">
        <v>3004</v>
      </c>
      <c r="O48" s="3629"/>
      <c r="P48" s="3626">
        <v>1005</v>
      </c>
      <c r="Q48" s="3622" t="s">
        <v>3005</v>
      </c>
      <c r="R48" s="3627" t="s">
        <v>3006</v>
      </c>
      <c r="S48" s="3628" t="s">
        <v>3007</v>
      </c>
      <c r="T48" s="765"/>
      <c r="U48" s="765"/>
      <c r="V48" s="765"/>
      <c r="W48" s="765"/>
      <c r="X48" s="765"/>
      <c r="Y48" s="765"/>
      <c r="Z48" s="765"/>
      <c r="AA48" s="765"/>
      <c r="AB48" s="765"/>
      <c r="AC48" s="765"/>
      <c r="AD48" s="765"/>
    </row>
    <row r="49" spans="1:30">
      <c r="A49" s="3626">
        <v>34</v>
      </c>
      <c r="B49" s="3622" t="s">
        <v>3008</v>
      </c>
      <c r="C49" s="3627" t="s">
        <v>3009</v>
      </c>
      <c r="D49" s="3628" t="s">
        <v>3010</v>
      </c>
      <c r="E49" s="3629"/>
      <c r="F49" s="3626">
        <v>358</v>
      </c>
      <c r="G49" s="3622" t="s">
        <v>3011</v>
      </c>
      <c r="H49" s="3627" t="s">
        <v>3012</v>
      </c>
      <c r="I49" s="3628" t="s">
        <v>3013</v>
      </c>
      <c r="J49" s="3629"/>
      <c r="K49" s="3626">
        <v>682</v>
      </c>
      <c r="L49" s="3622" t="s">
        <v>3014</v>
      </c>
      <c r="M49" s="3627" t="s">
        <v>3015</v>
      </c>
      <c r="N49" s="3628" t="s">
        <v>3016</v>
      </c>
      <c r="O49" s="3629"/>
      <c r="P49" s="3626">
        <v>1006</v>
      </c>
      <c r="Q49" s="3622" t="s">
        <v>3017</v>
      </c>
      <c r="R49" s="3627" t="s">
        <v>3018</v>
      </c>
      <c r="S49" s="3628" t="s">
        <v>3019</v>
      </c>
      <c r="T49" s="765"/>
      <c r="U49" s="765"/>
      <c r="V49" s="765"/>
      <c r="W49" s="765"/>
      <c r="X49" s="765"/>
      <c r="Y49" s="765"/>
      <c r="Z49" s="765"/>
      <c r="AA49" s="765"/>
      <c r="AB49" s="765"/>
      <c r="AC49" s="765"/>
      <c r="AD49" s="765"/>
    </row>
    <row r="50" spans="1:30">
      <c r="A50" s="3626">
        <v>35</v>
      </c>
      <c r="B50" s="3622" t="s">
        <v>3020</v>
      </c>
      <c r="C50" s="3627" t="s">
        <v>3021</v>
      </c>
      <c r="D50" s="3628" t="s">
        <v>3022</v>
      </c>
      <c r="E50" s="3629"/>
      <c r="F50" s="3626">
        <v>359</v>
      </c>
      <c r="G50" s="3622" t="s">
        <v>3023</v>
      </c>
      <c r="H50" s="3627" t="s">
        <v>3024</v>
      </c>
      <c r="I50" s="3628" t="s">
        <v>3025</v>
      </c>
      <c r="J50" s="3629"/>
      <c r="K50" s="3626">
        <v>683</v>
      </c>
      <c r="L50" s="3622" t="s">
        <v>3026</v>
      </c>
      <c r="M50" s="3627" t="s">
        <v>3027</v>
      </c>
      <c r="N50" s="3628" t="s">
        <v>3028</v>
      </c>
      <c r="O50" s="3629"/>
      <c r="P50" s="3626">
        <v>1007</v>
      </c>
      <c r="Q50" s="3622" t="s">
        <v>3029</v>
      </c>
      <c r="R50" s="3627" t="s">
        <v>3030</v>
      </c>
      <c r="S50" s="3628" t="s">
        <v>3031</v>
      </c>
      <c r="T50" s="765"/>
      <c r="U50" s="765"/>
      <c r="V50" s="765"/>
      <c r="W50" s="765"/>
      <c r="X50" s="765"/>
      <c r="Y50" s="765"/>
      <c r="Z50" s="765"/>
      <c r="AA50" s="765"/>
      <c r="AB50" s="765"/>
      <c r="AC50" s="765"/>
      <c r="AD50" s="765"/>
    </row>
    <row r="51" spans="1:30">
      <c r="A51" s="3626">
        <v>36</v>
      </c>
      <c r="B51" s="3622" t="s">
        <v>3032</v>
      </c>
      <c r="C51" s="3627" t="s">
        <v>3033</v>
      </c>
      <c r="D51" s="3628" t="s">
        <v>3034</v>
      </c>
      <c r="E51" s="3629"/>
      <c r="F51" s="3626">
        <v>360</v>
      </c>
      <c r="G51" s="3622" t="s">
        <v>3035</v>
      </c>
      <c r="H51" s="3627" t="s">
        <v>3036</v>
      </c>
      <c r="I51" s="3628" t="s">
        <v>3037</v>
      </c>
      <c r="J51" s="3629"/>
      <c r="K51" s="3626">
        <v>684</v>
      </c>
      <c r="L51" s="3622" t="s">
        <v>3038</v>
      </c>
      <c r="M51" s="3627" t="s">
        <v>3039</v>
      </c>
      <c r="N51" s="3628" t="s">
        <v>3040</v>
      </c>
      <c r="O51" s="3629"/>
      <c r="P51" s="3626">
        <v>1008</v>
      </c>
      <c r="Q51" s="3622" t="s">
        <v>3041</v>
      </c>
      <c r="R51" s="3627" t="s">
        <v>3042</v>
      </c>
      <c r="S51" s="3628" t="s">
        <v>3043</v>
      </c>
      <c r="T51" s="765"/>
      <c r="U51" s="765"/>
      <c r="V51" s="765"/>
      <c r="W51" s="765"/>
      <c r="X51" s="765"/>
      <c r="Y51" s="765"/>
      <c r="Z51" s="765"/>
      <c r="AA51" s="765"/>
      <c r="AB51" s="765"/>
      <c r="AC51" s="765"/>
      <c r="AD51" s="765"/>
    </row>
    <row r="52" spans="1:30">
      <c r="A52" s="3626">
        <v>37</v>
      </c>
      <c r="B52" s="3622" t="s">
        <v>3044</v>
      </c>
      <c r="C52" s="3627" t="s">
        <v>3045</v>
      </c>
      <c r="D52" s="3628" t="s">
        <v>3046</v>
      </c>
      <c r="E52" s="3629"/>
      <c r="F52" s="3626">
        <v>361</v>
      </c>
      <c r="G52" s="3622" t="s">
        <v>3047</v>
      </c>
      <c r="H52" s="3627" t="s">
        <v>3048</v>
      </c>
      <c r="I52" s="3628" t="s">
        <v>3049</v>
      </c>
      <c r="J52" s="3629"/>
      <c r="K52" s="3626">
        <v>685</v>
      </c>
      <c r="L52" s="3622" t="s">
        <v>3050</v>
      </c>
      <c r="M52" s="3627" t="s">
        <v>3051</v>
      </c>
      <c r="N52" s="3628" t="s">
        <v>3052</v>
      </c>
      <c r="O52" s="3629"/>
      <c r="P52" s="3626">
        <v>1009</v>
      </c>
      <c r="Q52" s="3622" t="s">
        <v>3053</v>
      </c>
      <c r="R52" s="3627" t="s">
        <v>3054</v>
      </c>
      <c r="S52" s="3628" t="s">
        <v>3055</v>
      </c>
      <c r="T52" s="765"/>
      <c r="U52" s="765"/>
      <c r="V52" s="765"/>
      <c r="W52" s="765"/>
      <c r="X52" s="765"/>
      <c r="Y52" s="765"/>
      <c r="Z52" s="765"/>
      <c r="AA52" s="765"/>
      <c r="AB52" s="765"/>
      <c r="AC52" s="765"/>
      <c r="AD52" s="765"/>
    </row>
    <row r="53" spans="1:30">
      <c r="A53" s="3626">
        <v>38</v>
      </c>
      <c r="B53" s="3622" t="s">
        <v>3056</v>
      </c>
      <c r="C53" s="3627" t="s">
        <v>3057</v>
      </c>
      <c r="D53" s="3628" t="s">
        <v>3058</v>
      </c>
      <c r="E53" s="3629"/>
      <c r="F53" s="3626">
        <v>362</v>
      </c>
      <c r="G53" s="3622" t="s">
        <v>3059</v>
      </c>
      <c r="H53" s="3627" t="s">
        <v>3060</v>
      </c>
      <c r="I53" s="3628" t="s">
        <v>3061</v>
      </c>
      <c r="J53" s="3629"/>
      <c r="K53" s="3626">
        <v>686</v>
      </c>
      <c r="L53" s="3622" t="s">
        <v>3062</v>
      </c>
      <c r="M53" s="3627" t="s">
        <v>3063</v>
      </c>
      <c r="N53" s="3628" t="s">
        <v>3064</v>
      </c>
      <c r="O53" s="3629"/>
      <c r="P53" s="3626">
        <v>1010</v>
      </c>
      <c r="Q53" s="3622" t="s">
        <v>3065</v>
      </c>
      <c r="R53" s="3627" t="s">
        <v>3066</v>
      </c>
      <c r="S53" s="3628" t="s">
        <v>3067</v>
      </c>
      <c r="T53" s="765"/>
      <c r="U53" s="765"/>
      <c r="V53" s="765"/>
      <c r="W53" s="765"/>
      <c r="X53" s="765"/>
      <c r="Y53" s="765"/>
      <c r="Z53" s="765"/>
      <c r="AA53" s="765"/>
      <c r="AB53" s="765"/>
      <c r="AC53" s="765"/>
      <c r="AD53" s="765"/>
    </row>
    <row r="54" spans="1:30">
      <c r="A54" s="3626">
        <v>39</v>
      </c>
      <c r="B54" s="3622" t="s">
        <v>3068</v>
      </c>
      <c r="C54" s="3627" t="s">
        <v>3069</v>
      </c>
      <c r="D54" s="3628" t="s">
        <v>3070</v>
      </c>
      <c r="E54" s="3629"/>
      <c r="F54" s="3626">
        <v>363</v>
      </c>
      <c r="G54" s="3622" t="s">
        <v>3071</v>
      </c>
      <c r="H54" s="3627" t="s">
        <v>3072</v>
      </c>
      <c r="I54" s="3628" t="s">
        <v>3073</v>
      </c>
      <c r="J54" s="3629"/>
      <c r="K54" s="3626">
        <v>687</v>
      </c>
      <c r="L54" s="3622" t="s">
        <v>3074</v>
      </c>
      <c r="M54" s="3627" t="s">
        <v>3075</v>
      </c>
      <c r="N54" s="3628" t="s">
        <v>3076</v>
      </c>
      <c r="O54" s="3629"/>
      <c r="P54" s="3626">
        <v>1011</v>
      </c>
      <c r="Q54" s="3622" t="s">
        <v>3077</v>
      </c>
      <c r="R54" s="3627" t="s">
        <v>3078</v>
      </c>
      <c r="S54" s="3628" t="s">
        <v>3079</v>
      </c>
      <c r="T54" s="765"/>
      <c r="U54" s="765"/>
      <c r="V54" s="765"/>
      <c r="W54" s="765"/>
      <c r="X54" s="765"/>
      <c r="Y54" s="765"/>
      <c r="Z54" s="765"/>
      <c r="AA54" s="765"/>
      <c r="AB54" s="765"/>
      <c r="AC54" s="765"/>
      <c r="AD54" s="765"/>
    </row>
    <row r="55" spans="1:30">
      <c r="A55" s="3626">
        <v>40</v>
      </c>
      <c r="B55" s="3622" t="s">
        <v>3080</v>
      </c>
      <c r="C55" s="3627" t="s">
        <v>3081</v>
      </c>
      <c r="D55" s="3628" t="s">
        <v>3082</v>
      </c>
      <c r="E55" s="3629"/>
      <c r="F55" s="3626">
        <v>364</v>
      </c>
      <c r="G55" s="3622" t="s">
        <v>3083</v>
      </c>
      <c r="H55" s="3627" t="s">
        <v>3084</v>
      </c>
      <c r="I55" s="3628" t="s">
        <v>3085</v>
      </c>
      <c r="J55" s="3629"/>
      <c r="K55" s="3626">
        <v>688</v>
      </c>
      <c r="L55" s="3622" t="s">
        <v>3086</v>
      </c>
      <c r="M55" s="3627" t="s">
        <v>3087</v>
      </c>
      <c r="N55" s="3628" t="s">
        <v>3088</v>
      </c>
      <c r="O55" s="3629"/>
      <c r="P55" s="3626">
        <v>1012</v>
      </c>
      <c r="Q55" s="3622" t="s">
        <v>3089</v>
      </c>
      <c r="R55" s="3627" t="s">
        <v>3090</v>
      </c>
      <c r="S55" s="3628" t="s">
        <v>3091</v>
      </c>
      <c r="T55" s="765"/>
      <c r="U55" s="765"/>
      <c r="V55" s="765"/>
      <c r="W55" s="765"/>
      <c r="X55" s="765"/>
      <c r="Y55" s="765"/>
      <c r="Z55" s="765"/>
      <c r="AA55" s="765"/>
      <c r="AB55" s="765"/>
      <c r="AC55" s="765"/>
      <c r="AD55" s="765"/>
    </row>
    <row r="56" spans="1:30">
      <c r="A56" s="3626">
        <v>41</v>
      </c>
      <c r="B56" s="3622">
        <v>2197</v>
      </c>
      <c r="C56" s="3627" t="s">
        <v>3092</v>
      </c>
      <c r="D56" s="3628" t="s">
        <v>3093</v>
      </c>
      <c r="E56" s="3629"/>
      <c r="F56" s="3626">
        <v>365</v>
      </c>
      <c r="G56" s="3622" t="s">
        <v>3094</v>
      </c>
      <c r="H56" s="3627" t="s">
        <v>3095</v>
      </c>
      <c r="I56" s="3628" t="s">
        <v>3096</v>
      </c>
      <c r="J56" s="3629"/>
      <c r="K56" s="3626">
        <v>689</v>
      </c>
      <c r="L56" s="3622" t="s">
        <v>3097</v>
      </c>
      <c r="M56" s="3627" t="s">
        <v>3098</v>
      </c>
      <c r="N56" s="3628" t="s">
        <v>3025</v>
      </c>
      <c r="O56" s="3629"/>
      <c r="P56" s="3626">
        <v>1013</v>
      </c>
      <c r="Q56" s="3622" t="s">
        <v>3099</v>
      </c>
      <c r="R56" s="3627" t="s">
        <v>3100</v>
      </c>
      <c r="S56" s="3628" t="s">
        <v>3101</v>
      </c>
      <c r="T56" s="765"/>
      <c r="U56" s="765"/>
      <c r="V56" s="765"/>
      <c r="W56" s="765"/>
      <c r="X56" s="765"/>
      <c r="Y56" s="765"/>
      <c r="Z56" s="765"/>
      <c r="AA56" s="765"/>
      <c r="AB56" s="765"/>
      <c r="AC56" s="765"/>
      <c r="AD56" s="765"/>
    </row>
    <row r="57" spans="1:30">
      <c r="A57" s="3626">
        <v>42</v>
      </c>
      <c r="B57" s="3622" t="s">
        <v>3102</v>
      </c>
      <c r="C57" s="3627" t="s">
        <v>3103</v>
      </c>
      <c r="D57" s="3628" t="s">
        <v>3104</v>
      </c>
      <c r="E57" s="3629"/>
      <c r="F57" s="3626">
        <v>366</v>
      </c>
      <c r="G57" s="3622" t="s">
        <v>3105</v>
      </c>
      <c r="H57" s="3627" t="s">
        <v>3106</v>
      </c>
      <c r="I57" s="3628" t="s">
        <v>3107</v>
      </c>
      <c r="J57" s="3629"/>
      <c r="K57" s="3626">
        <v>690</v>
      </c>
      <c r="L57" s="3622" t="s">
        <v>3108</v>
      </c>
      <c r="M57" s="3627" t="s">
        <v>3109</v>
      </c>
      <c r="N57" s="3628" t="s">
        <v>3110</v>
      </c>
      <c r="O57" s="3629"/>
      <c r="P57" s="3626">
        <v>1014</v>
      </c>
      <c r="Q57" s="3622" t="s">
        <v>3111</v>
      </c>
      <c r="R57" s="3627" t="s">
        <v>3112</v>
      </c>
      <c r="S57" s="3628" t="s">
        <v>3113</v>
      </c>
      <c r="T57" s="765"/>
      <c r="U57" s="765"/>
      <c r="V57" s="765"/>
      <c r="W57" s="765"/>
      <c r="X57" s="765"/>
      <c r="Y57" s="765"/>
      <c r="Z57" s="765"/>
      <c r="AA57" s="765"/>
      <c r="AB57" s="765"/>
      <c r="AC57" s="765"/>
      <c r="AD57" s="765"/>
    </row>
    <row r="58" spans="1:30">
      <c r="A58" s="3626">
        <v>43</v>
      </c>
      <c r="B58" s="3622" t="s">
        <v>3114</v>
      </c>
      <c r="C58" s="3627" t="s">
        <v>3115</v>
      </c>
      <c r="D58" s="3628" t="s">
        <v>3116</v>
      </c>
      <c r="E58" s="3629"/>
      <c r="F58" s="3626">
        <v>367</v>
      </c>
      <c r="G58" s="3622" t="s">
        <v>3117</v>
      </c>
      <c r="H58" s="3627" t="s">
        <v>3118</v>
      </c>
      <c r="I58" s="3628" t="s">
        <v>3119</v>
      </c>
      <c r="J58" s="3629"/>
      <c r="K58" s="3626">
        <v>691</v>
      </c>
      <c r="L58" s="3622" t="s">
        <v>3120</v>
      </c>
      <c r="M58" s="3627" t="s">
        <v>3121</v>
      </c>
      <c r="N58" s="3628" t="s">
        <v>3122</v>
      </c>
      <c r="O58" s="3629"/>
      <c r="P58" s="3626">
        <v>1015</v>
      </c>
      <c r="Q58" s="3622" t="s">
        <v>3123</v>
      </c>
      <c r="R58" s="3627" t="s">
        <v>3124</v>
      </c>
      <c r="S58" s="3628" t="s">
        <v>3125</v>
      </c>
      <c r="T58" s="765"/>
      <c r="U58" s="765"/>
      <c r="V58" s="765"/>
      <c r="W58" s="765"/>
      <c r="X58" s="765"/>
      <c r="Y58" s="765"/>
      <c r="Z58" s="765"/>
      <c r="AA58" s="765"/>
      <c r="AB58" s="765"/>
      <c r="AC58" s="765"/>
      <c r="AD58" s="765"/>
    </row>
    <row r="59" spans="1:30">
      <c r="A59" s="3626">
        <v>44</v>
      </c>
      <c r="B59" s="3622">
        <v>2198</v>
      </c>
      <c r="C59" s="3627" t="s">
        <v>3126</v>
      </c>
      <c r="D59" s="3628" t="s">
        <v>3127</v>
      </c>
      <c r="E59" s="3629"/>
      <c r="F59" s="3626">
        <v>368</v>
      </c>
      <c r="G59" s="3622" t="s">
        <v>3128</v>
      </c>
      <c r="H59" s="3627" t="s">
        <v>3129</v>
      </c>
      <c r="I59" s="3628" t="s">
        <v>3130</v>
      </c>
      <c r="J59" s="3629"/>
      <c r="K59" s="3626">
        <v>692</v>
      </c>
      <c r="L59" s="3622" t="s">
        <v>3131</v>
      </c>
      <c r="M59" s="3627" t="s">
        <v>3132</v>
      </c>
      <c r="N59" s="3628" t="s">
        <v>3133</v>
      </c>
      <c r="O59" s="3629"/>
      <c r="P59" s="3626">
        <v>1016</v>
      </c>
      <c r="Q59" s="3622" t="s">
        <v>3134</v>
      </c>
      <c r="R59" s="3627" t="s">
        <v>3135</v>
      </c>
      <c r="S59" s="3628" t="s">
        <v>3136</v>
      </c>
      <c r="T59" s="765"/>
      <c r="U59" s="765"/>
      <c r="V59" s="765"/>
      <c r="W59" s="765"/>
      <c r="X59" s="765"/>
      <c r="Y59" s="765"/>
      <c r="Z59" s="765"/>
      <c r="AA59" s="765"/>
      <c r="AB59" s="765"/>
      <c r="AC59" s="765"/>
      <c r="AD59" s="765"/>
    </row>
    <row r="60" spans="1:30">
      <c r="A60" s="3626">
        <v>45</v>
      </c>
      <c r="B60" s="3622">
        <v>2199</v>
      </c>
      <c r="C60" s="3627" t="s">
        <v>3137</v>
      </c>
      <c r="D60" s="3628" t="s">
        <v>3138</v>
      </c>
      <c r="E60" s="3629"/>
      <c r="F60" s="3626">
        <v>369</v>
      </c>
      <c r="G60" s="3622" t="s">
        <v>3139</v>
      </c>
      <c r="H60" s="3627" t="s">
        <v>3140</v>
      </c>
      <c r="I60" s="3628" t="s">
        <v>3141</v>
      </c>
      <c r="J60" s="3629"/>
      <c r="K60" s="3626">
        <v>693</v>
      </c>
      <c r="L60" s="3622" t="s">
        <v>3142</v>
      </c>
      <c r="M60" s="3627" t="s">
        <v>3143</v>
      </c>
      <c r="N60" s="3628" t="s">
        <v>3144</v>
      </c>
      <c r="O60" s="3629"/>
      <c r="P60" s="3626">
        <v>1017</v>
      </c>
      <c r="Q60" s="3622" t="s">
        <v>3145</v>
      </c>
      <c r="R60" s="3627" t="s">
        <v>3146</v>
      </c>
      <c r="S60" s="3628" t="s">
        <v>3147</v>
      </c>
      <c r="T60" s="765"/>
      <c r="U60" s="765"/>
      <c r="V60" s="765"/>
      <c r="W60" s="765"/>
      <c r="X60" s="765"/>
      <c r="Y60" s="765"/>
      <c r="Z60" s="765"/>
      <c r="AA60" s="765"/>
      <c r="AB60" s="765"/>
      <c r="AC60" s="765"/>
      <c r="AD60" s="765"/>
    </row>
    <row r="61" spans="1:30">
      <c r="A61" s="3626">
        <v>46</v>
      </c>
      <c r="B61" s="3622" t="s">
        <v>3148</v>
      </c>
      <c r="C61" s="3627" t="s">
        <v>3149</v>
      </c>
      <c r="D61" s="3628" t="s">
        <v>3150</v>
      </c>
      <c r="E61" s="3629"/>
      <c r="F61" s="3626">
        <v>370</v>
      </c>
      <c r="G61" s="3622" t="s">
        <v>3151</v>
      </c>
      <c r="H61" s="3627" t="s">
        <v>3152</v>
      </c>
      <c r="I61" s="3628" t="s">
        <v>3153</v>
      </c>
      <c r="J61" s="3629"/>
      <c r="K61" s="3626">
        <v>694</v>
      </c>
      <c r="L61" s="3622" t="s">
        <v>3154</v>
      </c>
      <c r="M61" s="3627" t="s">
        <v>3155</v>
      </c>
      <c r="N61" s="3628" t="s">
        <v>3156</v>
      </c>
      <c r="O61" s="3629"/>
      <c r="P61" s="3626">
        <v>1018</v>
      </c>
      <c r="Q61" s="3622" t="s">
        <v>3157</v>
      </c>
      <c r="R61" s="3627" t="s">
        <v>3158</v>
      </c>
      <c r="S61" s="3628" t="s">
        <v>3159</v>
      </c>
      <c r="T61" s="765"/>
      <c r="U61" s="765"/>
      <c r="V61" s="765"/>
      <c r="W61" s="765"/>
      <c r="X61" s="765"/>
      <c r="Y61" s="765"/>
      <c r="Z61" s="765"/>
      <c r="AA61" s="765"/>
      <c r="AB61" s="765"/>
      <c r="AC61" s="765"/>
      <c r="AD61" s="765"/>
    </row>
    <row r="62" spans="1:30">
      <c r="A62" s="3626">
        <v>47</v>
      </c>
      <c r="B62" s="3622">
        <v>2196</v>
      </c>
      <c r="C62" s="3627" t="s">
        <v>3160</v>
      </c>
      <c r="D62" s="3628" t="s">
        <v>3161</v>
      </c>
      <c r="E62" s="3629"/>
      <c r="F62" s="3626">
        <v>371</v>
      </c>
      <c r="G62" s="3622" t="s">
        <v>3162</v>
      </c>
      <c r="H62" s="3627" t="s">
        <v>3163</v>
      </c>
      <c r="I62" s="3628" t="s">
        <v>3164</v>
      </c>
      <c r="J62" s="3629"/>
      <c r="K62" s="3626">
        <v>695</v>
      </c>
      <c r="L62" s="3622" t="s">
        <v>3165</v>
      </c>
      <c r="M62" s="3627" t="s">
        <v>3166</v>
      </c>
      <c r="N62" s="3628" t="s">
        <v>3167</v>
      </c>
      <c r="O62" s="3629"/>
      <c r="P62" s="3626">
        <v>1019</v>
      </c>
      <c r="Q62" s="3622" t="s">
        <v>3168</v>
      </c>
      <c r="R62" s="3627" t="s">
        <v>3169</v>
      </c>
      <c r="S62" s="3628" t="s">
        <v>3170</v>
      </c>
      <c r="T62" s="765"/>
      <c r="U62" s="765"/>
      <c r="V62" s="765"/>
      <c r="W62" s="765"/>
      <c r="X62" s="765"/>
      <c r="Y62" s="765"/>
      <c r="Z62" s="765"/>
      <c r="AA62" s="765"/>
      <c r="AB62" s="765"/>
      <c r="AC62" s="765"/>
      <c r="AD62" s="765"/>
    </row>
    <row r="63" spans="1:30">
      <c r="A63" s="3626">
        <v>48</v>
      </c>
      <c r="B63" s="3622">
        <v>2194</v>
      </c>
      <c r="C63" s="3627" t="s">
        <v>3171</v>
      </c>
      <c r="D63" s="3628" t="s">
        <v>3172</v>
      </c>
      <c r="E63" s="3629"/>
      <c r="F63" s="3626">
        <v>372</v>
      </c>
      <c r="G63" s="3622" t="s">
        <v>3173</v>
      </c>
      <c r="H63" s="3627" t="s">
        <v>3174</v>
      </c>
      <c r="I63" s="3628" t="s">
        <v>3175</v>
      </c>
      <c r="J63" s="3629"/>
      <c r="K63" s="3626">
        <v>696</v>
      </c>
      <c r="L63" s="3622" t="s">
        <v>3176</v>
      </c>
      <c r="M63" s="3627" t="s">
        <v>3177</v>
      </c>
      <c r="N63" s="3628" t="s">
        <v>3178</v>
      </c>
      <c r="O63" s="3629"/>
      <c r="P63" s="3626">
        <v>1020</v>
      </c>
      <c r="Q63" s="3622" t="s">
        <v>3179</v>
      </c>
      <c r="R63" s="3627" t="s">
        <v>3180</v>
      </c>
      <c r="S63" s="3628" t="s">
        <v>3181</v>
      </c>
      <c r="T63" s="765"/>
      <c r="U63" s="765"/>
      <c r="V63" s="765"/>
      <c r="W63" s="765"/>
      <c r="X63" s="765"/>
      <c r="Y63" s="765"/>
      <c r="Z63" s="765"/>
      <c r="AA63" s="765"/>
      <c r="AB63" s="765"/>
      <c r="AC63" s="765"/>
      <c r="AD63" s="765"/>
    </row>
    <row r="64" spans="1:30">
      <c r="A64" s="3626">
        <v>49</v>
      </c>
      <c r="B64" s="3622">
        <v>2195</v>
      </c>
      <c r="C64" s="3627" t="s">
        <v>3182</v>
      </c>
      <c r="D64" s="3628" t="s">
        <v>3183</v>
      </c>
      <c r="E64" s="3629"/>
      <c r="F64" s="3626">
        <v>373</v>
      </c>
      <c r="G64" s="3622" t="s">
        <v>3184</v>
      </c>
      <c r="H64" s="3627" t="s">
        <v>3185</v>
      </c>
      <c r="I64" s="3628" t="s">
        <v>3186</v>
      </c>
      <c r="J64" s="3629"/>
      <c r="K64" s="3626">
        <v>697</v>
      </c>
      <c r="L64" s="3622" t="s">
        <v>3187</v>
      </c>
      <c r="M64" s="3627" t="s">
        <v>3188</v>
      </c>
      <c r="N64" s="3628" t="s">
        <v>3189</v>
      </c>
      <c r="O64" s="3629"/>
      <c r="P64" s="3626">
        <v>1021</v>
      </c>
      <c r="Q64" s="3622" t="s">
        <v>3190</v>
      </c>
      <c r="R64" s="3627" t="s">
        <v>3191</v>
      </c>
      <c r="S64" s="3628" t="s">
        <v>3192</v>
      </c>
      <c r="T64" s="765"/>
      <c r="U64" s="765"/>
      <c r="V64" s="765"/>
      <c r="W64" s="765"/>
      <c r="X64" s="765"/>
      <c r="Y64" s="765"/>
      <c r="Z64" s="765"/>
      <c r="AA64" s="765"/>
      <c r="AB64" s="765"/>
      <c r="AC64" s="765"/>
      <c r="AD64" s="765"/>
    </row>
    <row r="65" spans="1:30">
      <c r="A65" s="3626">
        <v>50</v>
      </c>
      <c r="B65" s="3622" t="s">
        <v>3193</v>
      </c>
      <c r="C65" s="3627" t="s">
        <v>2470</v>
      </c>
      <c r="D65" s="3628" t="s">
        <v>3194</v>
      </c>
      <c r="E65" s="3629"/>
      <c r="F65" s="3626">
        <v>374</v>
      </c>
      <c r="G65" s="3622" t="s">
        <v>3195</v>
      </c>
      <c r="H65" s="3627" t="s">
        <v>3196</v>
      </c>
      <c r="I65" s="3628" t="s">
        <v>3197</v>
      </c>
      <c r="J65" s="3629"/>
      <c r="K65" s="3626">
        <v>698</v>
      </c>
      <c r="L65" s="3622" t="s">
        <v>3198</v>
      </c>
      <c r="M65" s="3627" t="s">
        <v>3199</v>
      </c>
      <c r="N65" s="3628" t="s">
        <v>3200</v>
      </c>
      <c r="O65" s="3629"/>
      <c r="P65" s="3626">
        <v>1022</v>
      </c>
      <c r="Q65" s="3622" t="s">
        <v>3201</v>
      </c>
      <c r="R65" s="3627" t="s">
        <v>3202</v>
      </c>
      <c r="S65" s="3628" t="s">
        <v>3203</v>
      </c>
      <c r="T65" s="765"/>
      <c r="U65" s="765"/>
      <c r="V65" s="765"/>
      <c r="W65" s="765"/>
      <c r="X65" s="765"/>
      <c r="Y65" s="765"/>
      <c r="Z65" s="765"/>
      <c r="AA65" s="765"/>
      <c r="AB65" s="765"/>
      <c r="AC65" s="765"/>
      <c r="AD65" s="765"/>
    </row>
    <row r="66" spans="1:30">
      <c r="A66" s="3626">
        <v>51</v>
      </c>
      <c r="B66" s="3622" t="s">
        <v>3204</v>
      </c>
      <c r="C66" s="3627" t="s">
        <v>2473</v>
      </c>
      <c r="D66" s="3628" t="s">
        <v>3205</v>
      </c>
      <c r="E66" s="3629"/>
      <c r="F66" s="3626">
        <v>375</v>
      </c>
      <c r="G66" s="3622" t="s">
        <v>3206</v>
      </c>
      <c r="H66" s="3627" t="s">
        <v>3207</v>
      </c>
      <c r="I66" s="3628" t="s">
        <v>3208</v>
      </c>
      <c r="J66" s="3629"/>
      <c r="K66" s="3626">
        <v>699</v>
      </c>
      <c r="L66" s="3622" t="s">
        <v>3209</v>
      </c>
      <c r="M66" s="3627" t="s">
        <v>3210</v>
      </c>
      <c r="N66" s="3628" t="s">
        <v>3211</v>
      </c>
      <c r="O66" s="3629"/>
      <c r="P66" s="3626">
        <v>1023</v>
      </c>
      <c r="Q66" s="3622" t="s">
        <v>3212</v>
      </c>
      <c r="R66" s="3627" t="s">
        <v>3213</v>
      </c>
      <c r="S66" s="3628" t="s">
        <v>3214</v>
      </c>
      <c r="T66" s="765"/>
      <c r="U66" s="765"/>
      <c r="V66" s="765"/>
      <c r="W66" s="765"/>
      <c r="X66" s="765"/>
      <c r="Y66" s="765"/>
      <c r="Z66" s="765"/>
      <c r="AA66" s="765"/>
      <c r="AB66" s="765"/>
      <c r="AC66" s="765"/>
      <c r="AD66" s="765"/>
    </row>
    <row r="67" spans="1:30" ht="51">
      <c r="A67" s="3626">
        <v>52</v>
      </c>
      <c r="B67" s="3622">
        <v>2600</v>
      </c>
      <c r="C67" s="3627" t="s">
        <v>3215</v>
      </c>
      <c r="D67" s="3628" t="s">
        <v>3216</v>
      </c>
      <c r="E67" s="3629"/>
      <c r="F67" s="3626">
        <v>376</v>
      </c>
      <c r="G67" s="3622" t="s">
        <v>3217</v>
      </c>
      <c r="H67" s="3627" t="s">
        <v>3218</v>
      </c>
      <c r="I67" s="3628" t="s">
        <v>3219</v>
      </c>
      <c r="J67" s="3629"/>
      <c r="K67" s="3626">
        <v>700</v>
      </c>
      <c r="L67" s="3622" t="s">
        <v>3220</v>
      </c>
      <c r="M67" s="3627" t="s">
        <v>3221</v>
      </c>
      <c r="N67" s="3628" t="s">
        <v>3222</v>
      </c>
      <c r="O67" s="3629"/>
      <c r="P67" s="3626">
        <v>1024</v>
      </c>
      <c r="Q67" s="3622" t="s">
        <v>3223</v>
      </c>
      <c r="R67" s="3627" t="s">
        <v>3224</v>
      </c>
      <c r="S67" s="3628" t="s">
        <v>3225</v>
      </c>
      <c r="T67" s="765"/>
      <c r="U67" s="765"/>
      <c r="V67" s="765"/>
      <c r="W67" s="765"/>
      <c r="X67" s="765"/>
      <c r="Y67" s="765"/>
      <c r="Z67" s="765"/>
      <c r="AA67" s="765"/>
      <c r="AB67" s="765"/>
      <c r="AC67" s="765"/>
      <c r="AD67" s="765"/>
    </row>
    <row r="68" spans="1:30" ht="51">
      <c r="A68" s="3626">
        <v>53</v>
      </c>
      <c r="B68" s="3622">
        <v>2601</v>
      </c>
      <c r="C68" s="3627" t="s">
        <v>3226</v>
      </c>
      <c r="D68" s="3628" t="s">
        <v>3227</v>
      </c>
      <c r="E68" s="3629"/>
      <c r="F68" s="3626">
        <v>377</v>
      </c>
      <c r="G68" s="3622" t="s">
        <v>3228</v>
      </c>
      <c r="H68" s="3627" t="s">
        <v>3229</v>
      </c>
      <c r="I68" s="3628" t="s">
        <v>3230</v>
      </c>
      <c r="J68" s="3629"/>
      <c r="K68" s="3626">
        <v>701</v>
      </c>
      <c r="L68" s="3622" t="s">
        <v>3231</v>
      </c>
      <c r="M68" s="3627" t="s">
        <v>3232</v>
      </c>
      <c r="N68" s="3628" t="s">
        <v>3233</v>
      </c>
      <c r="O68" s="3629"/>
      <c r="P68" s="3626">
        <v>1025</v>
      </c>
      <c r="Q68" s="3622" t="s">
        <v>3234</v>
      </c>
      <c r="R68" s="3627" t="s">
        <v>3235</v>
      </c>
      <c r="S68" s="3628" t="s">
        <v>3236</v>
      </c>
      <c r="T68" s="765"/>
      <c r="U68" s="765"/>
      <c r="V68" s="765"/>
      <c r="W68" s="765"/>
      <c r="X68" s="765"/>
      <c r="Y68" s="765"/>
      <c r="Z68" s="765"/>
      <c r="AA68" s="765"/>
      <c r="AB68" s="765"/>
      <c r="AC68" s="765"/>
      <c r="AD68" s="765"/>
    </row>
    <row r="69" spans="1:30">
      <c r="A69" s="3626">
        <v>54</v>
      </c>
      <c r="B69" s="3622">
        <v>2602</v>
      </c>
      <c r="C69" s="3627" t="s">
        <v>3237</v>
      </c>
      <c r="D69" s="3628" t="s">
        <v>3238</v>
      </c>
      <c r="E69" s="3629"/>
      <c r="F69" s="3626">
        <v>378</v>
      </c>
      <c r="G69" s="3622" t="s">
        <v>3239</v>
      </c>
      <c r="H69" s="3627" t="s">
        <v>3240</v>
      </c>
      <c r="I69" s="3628" t="s">
        <v>3241</v>
      </c>
      <c r="J69" s="3629"/>
      <c r="K69" s="3626">
        <v>702</v>
      </c>
      <c r="L69" s="3622" t="s">
        <v>3242</v>
      </c>
      <c r="M69" s="3627" t="s">
        <v>3243</v>
      </c>
      <c r="N69" s="3628" t="s">
        <v>3244</v>
      </c>
      <c r="O69" s="3629"/>
      <c r="P69" s="3626">
        <v>1026</v>
      </c>
      <c r="Q69" s="3622" t="s">
        <v>3245</v>
      </c>
      <c r="R69" s="3627" t="s">
        <v>3246</v>
      </c>
      <c r="S69" s="3628" t="s">
        <v>3247</v>
      </c>
      <c r="T69" s="765"/>
      <c r="U69" s="765"/>
      <c r="V69" s="765"/>
      <c r="W69" s="765"/>
      <c r="X69" s="765"/>
      <c r="Y69" s="765"/>
      <c r="Z69" s="765"/>
      <c r="AA69" s="765"/>
      <c r="AB69" s="765"/>
      <c r="AC69" s="765"/>
      <c r="AD69" s="765"/>
    </row>
    <row r="70" spans="1:30">
      <c r="A70" s="3626">
        <v>55</v>
      </c>
      <c r="B70" s="3622">
        <v>2603</v>
      </c>
      <c r="C70" s="3627" t="s">
        <v>3248</v>
      </c>
      <c r="D70" s="3628" t="s">
        <v>3249</v>
      </c>
      <c r="E70" s="3629"/>
      <c r="F70" s="3626">
        <v>379</v>
      </c>
      <c r="G70" s="3622" t="s">
        <v>3250</v>
      </c>
      <c r="H70" s="3627" t="s">
        <v>3251</v>
      </c>
      <c r="I70" s="3628" t="s">
        <v>3252</v>
      </c>
      <c r="J70" s="3629"/>
      <c r="K70" s="3626">
        <v>703</v>
      </c>
      <c r="L70" s="3622" t="s">
        <v>3253</v>
      </c>
      <c r="M70" s="3627" t="s">
        <v>3254</v>
      </c>
      <c r="N70" s="3628" t="s">
        <v>3255</v>
      </c>
      <c r="O70" s="3629"/>
      <c r="P70" s="3626">
        <v>1027</v>
      </c>
      <c r="Q70" s="3622" t="s">
        <v>3256</v>
      </c>
      <c r="R70" s="3627" t="s">
        <v>3257</v>
      </c>
      <c r="S70" s="3628" t="s">
        <v>3258</v>
      </c>
      <c r="T70" s="765"/>
      <c r="U70" s="765"/>
      <c r="V70" s="765"/>
      <c r="W70" s="765"/>
      <c r="X70" s="765"/>
      <c r="Y70" s="765"/>
      <c r="Z70" s="765"/>
      <c r="AA70" s="765"/>
      <c r="AB70" s="765"/>
      <c r="AC70" s="765"/>
      <c r="AD70" s="765"/>
    </row>
    <row r="71" spans="1:30">
      <c r="A71" s="3626">
        <v>56</v>
      </c>
      <c r="B71" s="3622">
        <v>2604</v>
      </c>
      <c r="C71" s="3627" t="s">
        <v>3259</v>
      </c>
      <c r="D71" s="3628" t="s">
        <v>3260</v>
      </c>
      <c r="E71" s="3629"/>
      <c r="F71" s="3626">
        <v>380</v>
      </c>
      <c r="G71" s="3622" t="s">
        <v>3261</v>
      </c>
      <c r="H71" s="3627" t="s">
        <v>3262</v>
      </c>
      <c r="I71" s="3628" t="s">
        <v>3263</v>
      </c>
      <c r="J71" s="3629"/>
      <c r="K71" s="3626">
        <v>704</v>
      </c>
      <c r="L71" s="3622" t="s">
        <v>3264</v>
      </c>
      <c r="M71" s="3627" t="s">
        <v>3265</v>
      </c>
      <c r="N71" s="3628" t="s">
        <v>3266</v>
      </c>
      <c r="O71" s="3629"/>
      <c r="P71" s="3626">
        <v>1028</v>
      </c>
      <c r="Q71" s="3622" t="s">
        <v>3267</v>
      </c>
      <c r="R71" s="3627" t="s">
        <v>3268</v>
      </c>
      <c r="S71" s="3628" t="s">
        <v>3269</v>
      </c>
      <c r="T71" s="765"/>
      <c r="U71" s="765"/>
      <c r="V71" s="765"/>
      <c r="W71" s="765"/>
      <c r="X71" s="765"/>
      <c r="Y71" s="765"/>
      <c r="Z71" s="765"/>
      <c r="AA71" s="765"/>
      <c r="AB71" s="765"/>
      <c r="AC71" s="765"/>
      <c r="AD71" s="765"/>
    </row>
    <row r="72" spans="1:30">
      <c r="A72" s="3626">
        <v>57</v>
      </c>
      <c r="B72" s="3622" t="s">
        <v>3270</v>
      </c>
      <c r="C72" s="3627" t="s">
        <v>3271</v>
      </c>
      <c r="D72" s="3628" t="s">
        <v>3272</v>
      </c>
      <c r="E72" s="3629"/>
      <c r="F72" s="3626">
        <v>381</v>
      </c>
      <c r="G72" s="3622" t="s">
        <v>3273</v>
      </c>
      <c r="H72" s="3627" t="s">
        <v>3274</v>
      </c>
      <c r="I72" s="3628" t="s">
        <v>3275</v>
      </c>
      <c r="J72" s="3629"/>
      <c r="K72" s="3626">
        <v>705</v>
      </c>
      <c r="L72" s="3622" t="s">
        <v>3276</v>
      </c>
      <c r="M72" s="3627" t="s">
        <v>3277</v>
      </c>
      <c r="N72" s="3628" t="s">
        <v>3278</v>
      </c>
      <c r="O72" s="3629"/>
      <c r="P72" s="3626">
        <v>1029</v>
      </c>
      <c r="Q72" s="3622" t="s">
        <v>3279</v>
      </c>
      <c r="R72" s="3627" t="s">
        <v>3280</v>
      </c>
      <c r="S72" s="3628" t="s">
        <v>3281</v>
      </c>
      <c r="T72" s="765"/>
      <c r="U72" s="765"/>
      <c r="V72" s="765"/>
      <c r="W72" s="765"/>
      <c r="X72" s="765"/>
      <c r="Y72" s="765"/>
      <c r="Z72" s="765"/>
      <c r="AA72" s="765"/>
      <c r="AB72" s="765"/>
      <c r="AC72" s="765"/>
      <c r="AD72" s="765"/>
    </row>
    <row r="73" spans="1:30">
      <c r="A73" s="3626">
        <v>58</v>
      </c>
      <c r="B73" s="3622">
        <v>2611</v>
      </c>
      <c r="C73" s="3627" t="s">
        <v>3282</v>
      </c>
      <c r="D73" s="3628" t="s">
        <v>3283</v>
      </c>
      <c r="E73" s="3629"/>
      <c r="F73" s="3626">
        <v>382</v>
      </c>
      <c r="G73" s="3622" t="s">
        <v>3284</v>
      </c>
      <c r="H73" s="3627" t="s">
        <v>3285</v>
      </c>
      <c r="I73" s="3628" t="s">
        <v>3286</v>
      </c>
      <c r="J73" s="3629"/>
      <c r="K73" s="3626">
        <v>706</v>
      </c>
      <c r="L73" s="3622" t="s">
        <v>3287</v>
      </c>
      <c r="M73" s="3627" t="s">
        <v>3288</v>
      </c>
      <c r="N73" s="3628" t="s">
        <v>3289</v>
      </c>
      <c r="O73" s="3629"/>
      <c r="P73" s="3626">
        <v>1030</v>
      </c>
      <c r="Q73" s="3622" t="s">
        <v>3290</v>
      </c>
      <c r="R73" s="3627" t="s">
        <v>3291</v>
      </c>
      <c r="S73" s="3628" t="s">
        <v>3292</v>
      </c>
      <c r="T73" s="765"/>
      <c r="U73" s="765"/>
      <c r="V73" s="765"/>
      <c r="W73" s="765"/>
      <c r="X73" s="765"/>
      <c r="Y73" s="765"/>
      <c r="Z73" s="765"/>
      <c r="AA73" s="765"/>
      <c r="AB73" s="765"/>
      <c r="AC73" s="765"/>
      <c r="AD73" s="765"/>
    </row>
    <row r="74" spans="1:30">
      <c r="A74" s="3626">
        <v>59</v>
      </c>
      <c r="B74" s="3622">
        <v>2620</v>
      </c>
      <c r="C74" s="3627" t="s">
        <v>3293</v>
      </c>
      <c r="D74" s="3628" t="s">
        <v>3294</v>
      </c>
      <c r="E74" s="3629"/>
      <c r="F74" s="3626">
        <v>383</v>
      </c>
      <c r="G74" s="3622" t="s">
        <v>3295</v>
      </c>
      <c r="H74" s="3627" t="s">
        <v>3296</v>
      </c>
      <c r="I74" s="3628" t="s">
        <v>3297</v>
      </c>
      <c r="J74" s="3629"/>
      <c r="K74" s="3626">
        <v>707</v>
      </c>
      <c r="L74" s="3622" t="s">
        <v>3298</v>
      </c>
      <c r="M74" s="3627" t="s">
        <v>3299</v>
      </c>
      <c r="N74" s="3628" t="s">
        <v>3300</v>
      </c>
      <c r="O74" s="3629"/>
      <c r="P74" s="3626">
        <v>1031</v>
      </c>
      <c r="Q74" s="3622" t="s">
        <v>3301</v>
      </c>
      <c r="R74" s="3627" t="s">
        <v>3302</v>
      </c>
      <c r="T74" s="765"/>
      <c r="U74" s="765"/>
      <c r="V74" s="765"/>
      <c r="W74" s="765"/>
      <c r="X74" s="765"/>
      <c r="Y74" s="765"/>
      <c r="Z74" s="765"/>
      <c r="AA74" s="765"/>
      <c r="AB74" s="765"/>
      <c r="AC74" s="765"/>
      <c r="AD74" s="765"/>
    </row>
    <row r="75" spans="1:30">
      <c r="A75" s="3626">
        <v>60</v>
      </c>
      <c r="B75" s="3622">
        <v>2622</v>
      </c>
      <c r="C75" s="3627" t="s">
        <v>3303</v>
      </c>
      <c r="D75" s="3628" t="s">
        <v>3304</v>
      </c>
      <c r="E75" s="3629"/>
      <c r="F75" s="3626">
        <v>384</v>
      </c>
      <c r="G75" s="3622" t="s">
        <v>3305</v>
      </c>
      <c r="H75" s="3627" t="s">
        <v>3306</v>
      </c>
      <c r="I75" s="3628" t="s">
        <v>3307</v>
      </c>
      <c r="J75" s="3629"/>
      <c r="K75" s="3626">
        <v>708</v>
      </c>
      <c r="L75" s="3622" t="s">
        <v>3308</v>
      </c>
      <c r="M75" s="3627" t="s">
        <v>3309</v>
      </c>
      <c r="N75" s="3628" t="s">
        <v>3310</v>
      </c>
      <c r="O75" s="3629"/>
      <c r="P75" s="3626">
        <v>1032</v>
      </c>
      <c r="Q75" s="3622" t="s">
        <v>3311</v>
      </c>
      <c r="R75" s="3627" t="s">
        <v>3312</v>
      </c>
      <c r="S75" s="3628" t="s">
        <v>3313</v>
      </c>
      <c r="T75" s="765"/>
      <c r="U75" s="765"/>
      <c r="V75" s="765"/>
      <c r="W75" s="765"/>
      <c r="X75" s="765"/>
      <c r="Y75" s="765"/>
      <c r="Z75" s="765"/>
      <c r="AA75" s="765"/>
      <c r="AB75" s="765"/>
      <c r="AC75" s="765"/>
      <c r="AD75" s="765"/>
    </row>
    <row r="76" spans="1:30">
      <c r="A76" s="3626">
        <v>61</v>
      </c>
      <c r="B76" s="3622">
        <v>2623</v>
      </c>
      <c r="C76" s="3627" t="s">
        <v>3314</v>
      </c>
      <c r="D76" s="3628" t="s">
        <v>3315</v>
      </c>
      <c r="E76" s="3629"/>
      <c r="F76" s="3626">
        <v>385</v>
      </c>
      <c r="G76" s="3622" t="s">
        <v>3316</v>
      </c>
      <c r="H76" s="3627" t="s">
        <v>3317</v>
      </c>
      <c r="I76" s="3628" t="s">
        <v>3318</v>
      </c>
      <c r="J76" s="3629"/>
      <c r="K76" s="3626">
        <v>709</v>
      </c>
      <c r="L76" s="3622" t="s">
        <v>3319</v>
      </c>
      <c r="M76" s="3627" t="s">
        <v>3320</v>
      </c>
      <c r="N76" s="3628" t="s">
        <v>3321</v>
      </c>
      <c r="O76" s="3629"/>
      <c r="P76" s="3626">
        <v>1033</v>
      </c>
      <c r="Q76" s="3622" t="s">
        <v>3322</v>
      </c>
      <c r="R76" s="3627" t="s">
        <v>3323</v>
      </c>
      <c r="S76" s="3628" t="s">
        <v>3324</v>
      </c>
      <c r="T76" s="765"/>
      <c r="U76" s="765"/>
      <c r="V76" s="765"/>
      <c r="W76" s="765"/>
      <c r="X76" s="765"/>
      <c r="Y76" s="765"/>
      <c r="Z76" s="765"/>
      <c r="AA76" s="765"/>
      <c r="AB76" s="765"/>
      <c r="AC76" s="765"/>
      <c r="AD76" s="765"/>
    </row>
    <row r="77" spans="1:30">
      <c r="A77" s="3626">
        <v>62</v>
      </c>
      <c r="B77" s="3622">
        <v>2626</v>
      </c>
      <c r="C77" s="3627" t="s">
        <v>3325</v>
      </c>
      <c r="D77" s="3628" t="s">
        <v>3326</v>
      </c>
      <c r="E77" s="3629"/>
      <c r="F77" s="3626">
        <v>386</v>
      </c>
      <c r="G77" s="3622" t="s">
        <v>3327</v>
      </c>
      <c r="H77" s="3627" t="s">
        <v>3328</v>
      </c>
      <c r="I77" s="3628" t="s">
        <v>3329</v>
      </c>
      <c r="J77" s="3629"/>
      <c r="K77" s="3626">
        <v>710</v>
      </c>
      <c r="L77" s="3622" t="s">
        <v>3330</v>
      </c>
      <c r="M77" s="3627" t="s">
        <v>3331</v>
      </c>
      <c r="N77" s="3628" t="s">
        <v>3332</v>
      </c>
      <c r="O77" s="3629"/>
      <c r="P77" s="3626">
        <v>1034</v>
      </c>
      <c r="Q77" s="3622" t="s">
        <v>3333</v>
      </c>
      <c r="R77" s="3627" t="s">
        <v>3334</v>
      </c>
      <c r="S77" s="3628" t="s">
        <v>3335</v>
      </c>
      <c r="T77" s="765"/>
      <c r="U77" s="765"/>
      <c r="V77" s="765"/>
      <c r="W77" s="765"/>
      <c r="X77" s="765"/>
      <c r="Y77" s="765"/>
      <c r="Z77" s="765"/>
      <c r="AA77" s="765"/>
      <c r="AB77" s="765"/>
      <c r="AC77" s="765"/>
      <c r="AD77" s="765"/>
    </row>
    <row r="78" spans="1:30">
      <c r="A78" s="3626">
        <v>63</v>
      </c>
      <c r="B78" s="3622" t="s">
        <v>3336</v>
      </c>
      <c r="C78" s="3627" t="s">
        <v>3337</v>
      </c>
      <c r="D78" s="3628" t="s">
        <v>3338</v>
      </c>
      <c r="E78" s="3629"/>
      <c r="F78" s="3626">
        <v>387</v>
      </c>
      <c r="G78" s="3622" t="s">
        <v>3339</v>
      </c>
      <c r="H78" s="3627" t="s">
        <v>3340</v>
      </c>
      <c r="I78" s="3628" t="s">
        <v>3341</v>
      </c>
      <c r="J78" s="3629"/>
      <c r="K78" s="3626">
        <v>711</v>
      </c>
      <c r="L78" s="3622" t="s">
        <v>3342</v>
      </c>
      <c r="M78" s="3627" t="s">
        <v>3343</v>
      </c>
      <c r="N78" s="3628" t="s">
        <v>3344</v>
      </c>
      <c r="O78" s="3629"/>
      <c r="P78" s="3626">
        <v>1035</v>
      </c>
      <c r="Q78" s="3622" t="s">
        <v>3345</v>
      </c>
      <c r="R78" s="3627" t="s">
        <v>3346</v>
      </c>
      <c r="S78" s="3628" t="s">
        <v>3347</v>
      </c>
      <c r="T78" s="765"/>
      <c r="U78" s="765"/>
      <c r="V78" s="765"/>
      <c r="W78" s="765"/>
      <c r="X78" s="765"/>
      <c r="Y78" s="765"/>
      <c r="Z78" s="765"/>
      <c r="AA78" s="765"/>
      <c r="AB78" s="765"/>
      <c r="AC78" s="765"/>
      <c r="AD78" s="765"/>
    </row>
    <row r="79" spans="1:30">
      <c r="A79" s="3626">
        <v>64</v>
      </c>
      <c r="B79" s="3622" t="s">
        <v>3348</v>
      </c>
      <c r="C79" s="3627" t="s">
        <v>3349</v>
      </c>
      <c r="D79" s="3628" t="s">
        <v>3350</v>
      </c>
      <c r="E79" s="3629"/>
      <c r="F79" s="3626">
        <v>388</v>
      </c>
      <c r="G79" s="3622" t="s">
        <v>3351</v>
      </c>
      <c r="H79" s="3627" t="s">
        <v>3352</v>
      </c>
      <c r="I79" s="3628" t="s">
        <v>3353</v>
      </c>
      <c r="J79" s="3629"/>
      <c r="K79" s="3626">
        <v>712</v>
      </c>
      <c r="L79" s="3622" t="s">
        <v>3354</v>
      </c>
      <c r="M79" s="3627" t="s">
        <v>3355</v>
      </c>
      <c r="N79" s="3628" t="s">
        <v>3356</v>
      </c>
      <c r="O79" s="3629"/>
      <c r="P79" s="3626">
        <v>1036</v>
      </c>
      <c r="Q79" s="3622" t="s">
        <v>3357</v>
      </c>
      <c r="R79" s="3627" t="s">
        <v>3358</v>
      </c>
      <c r="S79" s="3628" t="s">
        <v>3359</v>
      </c>
      <c r="T79" s="765"/>
      <c r="U79" s="765"/>
      <c r="V79" s="765"/>
      <c r="W79" s="765"/>
      <c r="X79" s="765"/>
      <c r="Y79" s="765"/>
      <c r="Z79" s="765"/>
      <c r="AA79" s="765"/>
      <c r="AB79" s="765"/>
      <c r="AC79" s="765"/>
      <c r="AD79" s="765"/>
    </row>
    <row r="80" spans="1:30">
      <c r="A80" s="3626">
        <v>65</v>
      </c>
      <c r="B80" s="3622" t="s">
        <v>3360</v>
      </c>
      <c r="C80" s="3627" t="s">
        <v>3361</v>
      </c>
      <c r="D80" s="3628" t="s">
        <v>3362</v>
      </c>
      <c r="E80" s="3629"/>
      <c r="F80" s="3626">
        <v>389</v>
      </c>
      <c r="G80" s="3622" t="s">
        <v>3363</v>
      </c>
      <c r="H80" s="3627" t="s">
        <v>3364</v>
      </c>
      <c r="I80" s="3628" t="s">
        <v>3365</v>
      </c>
      <c r="J80" s="3629"/>
      <c r="K80" s="3626">
        <v>713</v>
      </c>
      <c r="L80" s="3622" t="s">
        <v>3366</v>
      </c>
      <c r="M80" s="3627" t="s">
        <v>3367</v>
      </c>
      <c r="N80" s="3628" t="s">
        <v>3368</v>
      </c>
      <c r="O80" s="3629"/>
      <c r="P80" s="3626">
        <v>1037</v>
      </c>
      <c r="Q80" s="3622" t="s">
        <v>3369</v>
      </c>
      <c r="R80" s="3627" t="s">
        <v>3370</v>
      </c>
      <c r="S80" s="3628" t="s">
        <v>3371</v>
      </c>
      <c r="T80" s="765"/>
      <c r="U80" s="765"/>
      <c r="V80" s="765"/>
      <c r="W80" s="765"/>
      <c r="X80" s="765"/>
      <c r="Y80" s="765"/>
      <c r="Z80" s="765"/>
      <c r="AA80" s="765"/>
      <c r="AB80" s="765"/>
      <c r="AC80" s="765"/>
      <c r="AD80" s="765"/>
    </row>
    <row r="81" spans="1:30">
      <c r="A81" s="3626">
        <v>66</v>
      </c>
      <c r="B81" s="3622">
        <v>2638</v>
      </c>
      <c r="C81" s="3627" t="s">
        <v>3372</v>
      </c>
      <c r="D81" s="3628" t="s">
        <v>3373</v>
      </c>
      <c r="E81" s="3629"/>
      <c r="F81" s="3626">
        <v>390</v>
      </c>
      <c r="G81" s="3622" t="s">
        <v>3374</v>
      </c>
      <c r="H81" s="3627" t="s">
        <v>3375</v>
      </c>
      <c r="I81" s="3628" t="s">
        <v>3376</v>
      </c>
      <c r="J81" s="3629"/>
      <c r="K81" s="3626">
        <v>714</v>
      </c>
      <c r="L81" s="3622" t="s">
        <v>3377</v>
      </c>
      <c r="M81" s="3627" t="s">
        <v>3378</v>
      </c>
      <c r="N81" s="3628" t="s">
        <v>3379</v>
      </c>
      <c r="O81" s="3629"/>
      <c r="P81" s="3626">
        <v>1038</v>
      </c>
      <c r="Q81" s="3622" t="s">
        <v>3380</v>
      </c>
      <c r="R81" s="3627" t="s">
        <v>3381</v>
      </c>
      <c r="S81" s="3628" t="s">
        <v>3382</v>
      </c>
      <c r="T81" s="765"/>
      <c r="U81" s="765"/>
      <c r="V81" s="765"/>
      <c r="W81" s="765"/>
      <c r="X81" s="765"/>
      <c r="Y81" s="765"/>
      <c r="Z81" s="765"/>
      <c r="AA81" s="765"/>
      <c r="AB81" s="765"/>
      <c r="AC81" s="765"/>
      <c r="AD81" s="765"/>
    </row>
    <row r="82" spans="1:30">
      <c r="A82" s="3626">
        <v>67</v>
      </c>
      <c r="B82" s="3622">
        <v>2639</v>
      </c>
      <c r="C82" s="3627" t="s">
        <v>3383</v>
      </c>
      <c r="D82" s="3628" t="s">
        <v>3384</v>
      </c>
      <c r="E82" s="3629"/>
      <c r="F82" s="3626">
        <v>391</v>
      </c>
      <c r="G82" s="3622" t="s">
        <v>3385</v>
      </c>
      <c r="H82" s="3627" t="s">
        <v>3386</v>
      </c>
      <c r="I82" s="3628" t="s">
        <v>3387</v>
      </c>
      <c r="J82" s="3629"/>
      <c r="K82" s="3626">
        <v>715</v>
      </c>
      <c r="L82" s="3622" t="s">
        <v>3388</v>
      </c>
      <c r="M82" s="3627" t="s">
        <v>3389</v>
      </c>
      <c r="N82" s="3628" t="s">
        <v>3390</v>
      </c>
      <c r="O82" s="3629"/>
      <c r="P82" s="3626">
        <v>1039</v>
      </c>
      <c r="Q82" s="3622" t="s">
        <v>3391</v>
      </c>
      <c r="R82" s="3627" t="s">
        <v>2627</v>
      </c>
      <c r="S82" s="3628" t="s">
        <v>3392</v>
      </c>
      <c r="T82" s="765"/>
      <c r="U82" s="765"/>
      <c r="V82" s="765"/>
      <c r="W82" s="765"/>
      <c r="X82" s="765"/>
      <c r="Y82" s="765"/>
      <c r="Z82" s="765"/>
      <c r="AA82" s="765"/>
      <c r="AB82" s="765"/>
      <c r="AC82" s="765"/>
      <c r="AD82" s="765"/>
    </row>
    <row r="83" spans="1:30">
      <c r="A83" s="3626">
        <v>68</v>
      </c>
      <c r="B83" s="3622" t="s">
        <v>3393</v>
      </c>
      <c r="C83" s="3627" t="s">
        <v>3394</v>
      </c>
      <c r="D83" s="3628" t="s">
        <v>3395</v>
      </c>
      <c r="E83" s="3629"/>
      <c r="F83" s="3626">
        <v>392</v>
      </c>
      <c r="G83" s="3622" t="s">
        <v>3396</v>
      </c>
      <c r="H83" s="3627" t="s">
        <v>3397</v>
      </c>
      <c r="I83" s="3628" t="s">
        <v>3398</v>
      </c>
      <c r="J83" s="3629"/>
      <c r="K83" s="3626">
        <v>716</v>
      </c>
      <c r="L83" s="3622" t="s">
        <v>3399</v>
      </c>
      <c r="M83" s="3627" t="s">
        <v>3400</v>
      </c>
      <c r="N83" s="3628" t="s">
        <v>3401</v>
      </c>
      <c r="O83" s="3629"/>
      <c r="P83" s="3626">
        <v>1040</v>
      </c>
      <c r="Q83" s="3622" t="s">
        <v>3402</v>
      </c>
      <c r="R83" s="3627" t="s">
        <v>3403</v>
      </c>
      <c r="S83" s="3628" t="s">
        <v>3404</v>
      </c>
      <c r="T83" s="765"/>
      <c r="U83" s="765"/>
      <c r="V83" s="765"/>
      <c r="W83" s="765"/>
      <c r="X83" s="765"/>
      <c r="Y83" s="765"/>
      <c r="Z83" s="765"/>
      <c r="AA83" s="765"/>
      <c r="AB83" s="765"/>
      <c r="AC83" s="765"/>
      <c r="AD83" s="765"/>
    </row>
    <row r="84" spans="1:30">
      <c r="A84" s="3626">
        <v>69</v>
      </c>
      <c r="B84" s="3622">
        <v>2640</v>
      </c>
      <c r="C84" s="3627" t="s">
        <v>2587</v>
      </c>
      <c r="D84" s="3628" t="s">
        <v>3405</v>
      </c>
      <c r="E84" s="3629"/>
      <c r="F84" s="3626">
        <v>393</v>
      </c>
      <c r="G84" s="3622" t="s">
        <v>3406</v>
      </c>
      <c r="H84" s="3627" t="s">
        <v>3407</v>
      </c>
      <c r="I84" s="3628" t="s">
        <v>3408</v>
      </c>
      <c r="J84" s="3629"/>
      <c r="K84" s="3626">
        <v>717</v>
      </c>
      <c r="L84" s="3622" t="s">
        <v>3409</v>
      </c>
      <c r="M84" s="3627" t="s">
        <v>3410</v>
      </c>
      <c r="N84" s="3628" t="s">
        <v>2817</v>
      </c>
      <c r="O84" s="3629"/>
      <c r="P84" s="3626">
        <v>1041</v>
      </c>
      <c r="Q84" s="3622" t="s">
        <v>3411</v>
      </c>
      <c r="R84" s="3627" t="s">
        <v>3412</v>
      </c>
      <c r="S84" s="3628" t="s">
        <v>3413</v>
      </c>
      <c r="T84" s="765"/>
      <c r="U84" s="765"/>
      <c r="V84" s="765"/>
      <c r="W84" s="765"/>
      <c r="X84" s="765"/>
      <c r="Y84" s="765"/>
      <c r="Z84" s="765"/>
      <c r="AA84" s="765"/>
      <c r="AB84" s="765"/>
      <c r="AC84" s="765"/>
      <c r="AD84" s="765"/>
    </row>
    <row r="85" spans="1:30">
      <c r="A85" s="3626">
        <v>70</v>
      </c>
      <c r="B85" s="3622">
        <v>2642</v>
      </c>
      <c r="C85" s="3627" t="s">
        <v>2586</v>
      </c>
      <c r="D85" s="3628" t="s">
        <v>3414</v>
      </c>
      <c r="E85" s="3629"/>
      <c r="F85" s="3626">
        <v>394</v>
      </c>
      <c r="G85" s="3622" t="s">
        <v>3415</v>
      </c>
      <c r="H85" s="3627" t="s">
        <v>3416</v>
      </c>
      <c r="I85" s="3628" t="s">
        <v>3417</v>
      </c>
      <c r="J85" s="3629"/>
      <c r="K85" s="3626">
        <v>718</v>
      </c>
      <c r="L85" s="3622" t="s">
        <v>3418</v>
      </c>
      <c r="M85" s="3627" t="s">
        <v>3419</v>
      </c>
      <c r="N85" s="3628" t="s">
        <v>3420</v>
      </c>
      <c r="O85" s="3629"/>
      <c r="P85" s="3626">
        <v>1042</v>
      </c>
      <c r="Q85" s="3622" t="s">
        <v>3421</v>
      </c>
      <c r="R85" s="3627" t="s">
        <v>3422</v>
      </c>
      <c r="S85" s="3628" t="s">
        <v>3423</v>
      </c>
      <c r="T85" s="765"/>
      <c r="U85" s="765"/>
      <c r="V85" s="765"/>
      <c r="W85" s="765"/>
      <c r="X85" s="765"/>
      <c r="Y85" s="765"/>
      <c r="Z85" s="765"/>
      <c r="AA85" s="765"/>
      <c r="AB85" s="765"/>
      <c r="AC85" s="765"/>
      <c r="AD85" s="765"/>
    </row>
    <row r="86" spans="1:30">
      <c r="A86" s="3626">
        <v>71</v>
      </c>
      <c r="B86" s="3622">
        <v>2648</v>
      </c>
      <c r="C86" s="3627" t="s">
        <v>3424</v>
      </c>
      <c r="D86" s="3628" t="s">
        <v>3425</v>
      </c>
      <c r="E86" s="3629"/>
      <c r="F86" s="3626">
        <v>395</v>
      </c>
      <c r="G86" s="3622" t="s">
        <v>3426</v>
      </c>
      <c r="H86" s="3627" t="s">
        <v>3427</v>
      </c>
      <c r="I86" s="3628" t="s">
        <v>3428</v>
      </c>
      <c r="J86" s="3629"/>
      <c r="K86" s="3626">
        <v>719</v>
      </c>
      <c r="L86" s="3622" t="s">
        <v>3429</v>
      </c>
      <c r="M86" s="3627" t="s">
        <v>3430</v>
      </c>
      <c r="N86" s="3628" t="s">
        <v>3431</v>
      </c>
      <c r="O86" s="3629"/>
      <c r="P86" s="3626">
        <v>1043</v>
      </c>
      <c r="Q86" s="3622" t="s">
        <v>3432</v>
      </c>
      <c r="R86" s="3627" t="s">
        <v>3433</v>
      </c>
      <c r="S86" s="3628" t="s">
        <v>3434</v>
      </c>
      <c r="T86" s="765"/>
      <c r="U86" s="765"/>
      <c r="V86" s="765"/>
      <c r="W86" s="765"/>
      <c r="X86" s="765"/>
      <c r="Y86" s="765"/>
      <c r="Z86" s="765"/>
      <c r="AA86" s="765"/>
      <c r="AB86" s="765"/>
      <c r="AC86" s="765"/>
      <c r="AD86" s="765"/>
    </row>
    <row r="87" spans="1:30">
      <c r="A87" s="3626">
        <v>72</v>
      </c>
      <c r="B87" s="3622">
        <v>2649</v>
      </c>
      <c r="C87" s="3627" t="s">
        <v>3435</v>
      </c>
      <c r="D87" s="3628" t="s">
        <v>3436</v>
      </c>
      <c r="E87" s="3629"/>
      <c r="F87" s="3626">
        <v>396</v>
      </c>
      <c r="G87" s="3622" t="s">
        <v>3437</v>
      </c>
      <c r="H87" s="3627" t="s">
        <v>3438</v>
      </c>
      <c r="I87" s="3628" t="s">
        <v>3439</v>
      </c>
      <c r="J87" s="3629"/>
      <c r="K87" s="3626">
        <v>720</v>
      </c>
      <c r="L87" s="3622" t="s">
        <v>3440</v>
      </c>
      <c r="M87" s="3627" t="s">
        <v>3441</v>
      </c>
      <c r="N87" s="3628" t="s">
        <v>3442</v>
      </c>
      <c r="O87" s="3629"/>
      <c r="P87" s="3626">
        <v>1044</v>
      </c>
      <c r="Q87" s="3622" t="s">
        <v>3443</v>
      </c>
      <c r="R87" s="3627" t="s">
        <v>3444</v>
      </c>
      <c r="S87" s="3628" t="s">
        <v>3445</v>
      </c>
      <c r="T87" s="765"/>
      <c r="U87" s="765"/>
      <c r="V87" s="765"/>
      <c r="W87" s="765"/>
      <c r="X87" s="765"/>
      <c r="Y87" s="765"/>
      <c r="Z87" s="765"/>
      <c r="AA87" s="765"/>
      <c r="AB87" s="765"/>
      <c r="AC87" s="765"/>
      <c r="AD87" s="765"/>
    </row>
    <row r="88" spans="1:30">
      <c r="A88" s="3626">
        <v>73</v>
      </c>
      <c r="B88" s="3622" t="s">
        <v>3446</v>
      </c>
      <c r="C88" s="3627" t="s">
        <v>3447</v>
      </c>
      <c r="D88" s="3628" t="s">
        <v>3448</v>
      </c>
      <c r="E88" s="3629"/>
      <c r="F88" s="3626">
        <v>397</v>
      </c>
      <c r="G88" s="3622" t="s">
        <v>3449</v>
      </c>
      <c r="H88" s="3627" t="s">
        <v>3450</v>
      </c>
      <c r="I88" s="3628" t="s">
        <v>3451</v>
      </c>
      <c r="J88" s="3629"/>
      <c r="K88" s="3626">
        <v>721</v>
      </c>
      <c r="L88" s="3622" t="s">
        <v>3452</v>
      </c>
      <c r="M88" s="3627" t="s">
        <v>3453</v>
      </c>
      <c r="N88" s="3628" t="s">
        <v>3454</v>
      </c>
      <c r="O88" s="3629"/>
      <c r="P88" s="3626">
        <v>1045</v>
      </c>
      <c r="Q88" s="3622" t="s">
        <v>3455</v>
      </c>
      <c r="R88" s="3627" t="s">
        <v>3456</v>
      </c>
      <c r="S88" s="3628" t="s">
        <v>3457</v>
      </c>
      <c r="T88" s="765"/>
      <c r="U88" s="765"/>
      <c r="V88" s="765"/>
      <c r="W88" s="765"/>
      <c r="X88" s="765"/>
      <c r="Y88" s="765"/>
      <c r="Z88" s="765"/>
      <c r="AA88" s="765"/>
      <c r="AB88" s="765"/>
      <c r="AC88" s="765"/>
      <c r="AD88" s="765"/>
    </row>
    <row r="89" spans="1:30">
      <c r="A89" s="3626">
        <v>74</v>
      </c>
      <c r="B89" s="3622" t="s">
        <v>3458</v>
      </c>
      <c r="C89" s="3627" t="s">
        <v>3459</v>
      </c>
      <c r="D89" s="3628" t="s">
        <v>3460</v>
      </c>
      <c r="E89" s="3629"/>
      <c r="F89" s="3626">
        <v>398</v>
      </c>
      <c r="G89" s="3622" t="s">
        <v>3461</v>
      </c>
      <c r="H89" s="3627" t="s">
        <v>3462</v>
      </c>
      <c r="I89" s="3628" t="s">
        <v>3463</v>
      </c>
      <c r="J89" s="3629"/>
      <c r="K89" s="3626">
        <v>722</v>
      </c>
      <c r="L89" s="3622" t="s">
        <v>3464</v>
      </c>
      <c r="M89" s="3627" t="s">
        <v>3465</v>
      </c>
      <c r="N89" s="3628" t="s">
        <v>3466</v>
      </c>
      <c r="O89" s="3629"/>
      <c r="P89" s="3626">
        <v>1046</v>
      </c>
      <c r="Q89" s="3622" t="s">
        <v>3467</v>
      </c>
      <c r="R89" s="3627" t="s">
        <v>3468</v>
      </c>
      <c r="S89" s="3628" t="s">
        <v>3469</v>
      </c>
      <c r="T89" s="765"/>
      <c r="U89" s="765"/>
      <c r="V89" s="765"/>
      <c r="W89" s="765"/>
      <c r="X89" s="765"/>
      <c r="Y89" s="765"/>
      <c r="Z89" s="765"/>
      <c r="AA89" s="765"/>
      <c r="AB89" s="765"/>
      <c r="AC89" s="765"/>
      <c r="AD89" s="765"/>
    </row>
    <row r="90" spans="1:30">
      <c r="A90" s="3626">
        <v>75</v>
      </c>
      <c r="B90" s="3622" t="s">
        <v>3470</v>
      </c>
      <c r="C90" s="3627" t="s">
        <v>3471</v>
      </c>
      <c r="D90" s="3628" t="s">
        <v>3472</v>
      </c>
      <c r="E90" s="3629"/>
      <c r="F90" s="3626">
        <v>399</v>
      </c>
      <c r="G90" s="3622" t="s">
        <v>3473</v>
      </c>
      <c r="H90" s="3627" t="s">
        <v>3474</v>
      </c>
      <c r="I90" s="3628" t="s">
        <v>3475</v>
      </c>
      <c r="J90" s="3629"/>
      <c r="K90" s="3626">
        <v>723</v>
      </c>
      <c r="L90" s="3622" t="s">
        <v>3476</v>
      </c>
      <c r="M90" s="3627" t="s">
        <v>3477</v>
      </c>
      <c r="N90" s="3628" t="s">
        <v>3478</v>
      </c>
      <c r="O90" s="3629"/>
      <c r="P90" s="3626">
        <v>1047</v>
      </c>
      <c r="Q90" s="3622" t="s">
        <v>3479</v>
      </c>
      <c r="R90" s="3627" t="s">
        <v>3480</v>
      </c>
      <c r="S90" s="3628" t="s">
        <v>3481</v>
      </c>
      <c r="T90" s="765"/>
      <c r="U90" s="765"/>
      <c r="V90" s="765"/>
      <c r="W90" s="765"/>
      <c r="X90" s="765"/>
      <c r="Y90" s="765"/>
      <c r="Z90" s="765"/>
      <c r="AA90" s="765"/>
      <c r="AB90" s="765"/>
      <c r="AC90" s="765"/>
      <c r="AD90" s="765"/>
    </row>
    <row r="91" spans="1:30">
      <c r="A91" s="3626">
        <v>76</v>
      </c>
      <c r="B91" s="3622" t="s">
        <v>3482</v>
      </c>
      <c r="C91" s="3627" t="s">
        <v>3483</v>
      </c>
      <c r="D91" s="3628" t="s">
        <v>3484</v>
      </c>
      <c r="E91" s="3629"/>
      <c r="F91" s="3626">
        <v>400</v>
      </c>
      <c r="G91" s="3622" t="s">
        <v>3485</v>
      </c>
      <c r="H91" s="3627" t="s">
        <v>3486</v>
      </c>
      <c r="I91" s="3628" t="s">
        <v>3487</v>
      </c>
      <c r="J91" s="3629"/>
      <c r="K91" s="3626">
        <v>724</v>
      </c>
      <c r="L91" s="3622" t="s">
        <v>3488</v>
      </c>
      <c r="M91" s="3627" t="s">
        <v>3489</v>
      </c>
      <c r="N91" s="3628" t="s">
        <v>3490</v>
      </c>
      <c r="O91" s="3629"/>
      <c r="P91" s="3626">
        <v>1048</v>
      </c>
      <c r="Q91" s="3622" t="s">
        <v>3491</v>
      </c>
      <c r="R91" s="3627" t="s">
        <v>3492</v>
      </c>
      <c r="S91" s="3628" t="s">
        <v>3493</v>
      </c>
      <c r="T91" s="765"/>
      <c r="U91" s="765"/>
      <c r="V91" s="765"/>
      <c r="W91" s="765"/>
      <c r="X91" s="765"/>
      <c r="Y91" s="765"/>
      <c r="Z91" s="765"/>
      <c r="AA91" s="765"/>
      <c r="AB91" s="765"/>
      <c r="AC91" s="765"/>
      <c r="AD91" s="765"/>
    </row>
    <row r="92" spans="1:30">
      <c r="A92" s="3626">
        <v>77</v>
      </c>
      <c r="B92" s="3622" t="s">
        <v>3494</v>
      </c>
      <c r="C92" s="3627" t="s">
        <v>3495</v>
      </c>
      <c r="D92" s="3628" t="s">
        <v>915</v>
      </c>
      <c r="E92" s="3629"/>
      <c r="F92" s="3626">
        <v>401</v>
      </c>
      <c r="G92" s="3622" t="s">
        <v>3496</v>
      </c>
      <c r="H92" s="3627" t="s">
        <v>3497</v>
      </c>
      <c r="I92" s="3628" t="s">
        <v>3498</v>
      </c>
      <c r="J92" s="3629"/>
      <c r="K92" s="3626">
        <v>725</v>
      </c>
      <c r="L92" s="3622" t="s">
        <v>3499</v>
      </c>
      <c r="M92" s="3627" t="s">
        <v>3500</v>
      </c>
      <c r="N92" s="3628" t="s">
        <v>3501</v>
      </c>
      <c r="O92" s="3629"/>
      <c r="P92" s="3626">
        <v>1049</v>
      </c>
      <c r="Q92" s="3622" t="s">
        <v>3502</v>
      </c>
      <c r="R92" s="3627" t="s">
        <v>3503</v>
      </c>
      <c r="S92" s="3628" t="s">
        <v>3504</v>
      </c>
      <c r="T92" s="765"/>
      <c r="U92" s="765"/>
      <c r="V92" s="765"/>
      <c r="W92" s="765"/>
      <c r="X92" s="765"/>
      <c r="Y92" s="765"/>
      <c r="Z92" s="765"/>
      <c r="AA92" s="765"/>
      <c r="AB92" s="765"/>
      <c r="AC92" s="765"/>
      <c r="AD92" s="765"/>
    </row>
    <row r="93" spans="1:30">
      <c r="A93" s="3626">
        <v>78</v>
      </c>
      <c r="B93" s="3622" t="s">
        <v>3505</v>
      </c>
      <c r="C93" s="3627" t="s">
        <v>3506</v>
      </c>
      <c r="D93" s="3628" t="s">
        <v>3507</v>
      </c>
      <c r="E93" s="3629"/>
      <c r="F93" s="3626">
        <v>402</v>
      </c>
      <c r="G93" s="3622" t="s">
        <v>3508</v>
      </c>
      <c r="H93" s="3627" t="s">
        <v>3509</v>
      </c>
      <c r="I93" s="3628" t="s">
        <v>3510</v>
      </c>
      <c r="J93" s="3629"/>
      <c r="K93" s="3626">
        <v>726</v>
      </c>
      <c r="L93" s="3622" t="s">
        <v>3511</v>
      </c>
      <c r="M93" s="3627" t="s">
        <v>3512</v>
      </c>
      <c r="N93" s="3628" t="s">
        <v>3513</v>
      </c>
      <c r="O93" s="3629"/>
      <c r="P93" s="3626">
        <v>1050</v>
      </c>
      <c r="Q93" s="3622" t="s">
        <v>3514</v>
      </c>
      <c r="R93" s="3627" t="s">
        <v>3515</v>
      </c>
      <c r="S93" s="3628" t="s">
        <v>3516</v>
      </c>
      <c r="T93" s="765"/>
      <c r="U93" s="765"/>
      <c r="V93" s="765"/>
      <c r="W93" s="765"/>
      <c r="X93" s="765"/>
      <c r="Y93" s="765"/>
      <c r="Z93" s="765"/>
      <c r="AA93" s="765"/>
      <c r="AB93" s="765"/>
      <c r="AC93" s="765"/>
      <c r="AD93" s="765"/>
    </row>
    <row r="94" spans="1:30">
      <c r="A94" s="3626">
        <v>79</v>
      </c>
      <c r="B94" s="3622">
        <v>2650</v>
      </c>
      <c r="C94" s="3627" t="s">
        <v>3517</v>
      </c>
      <c r="D94" s="3628" t="s">
        <v>3518</v>
      </c>
      <c r="E94" s="3629"/>
      <c r="F94" s="3626">
        <v>403</v>
      </c>
      <c r="G94" s="3622" t="s">
        <v>3519</v>
      </c>
      <c r="H94" s="3627" t="s">
        <v>3520</v>
      </c>
      <c r="I94" s="3628" t="s">
        <v>3521</v>
      </c>
      <c r="J94" s="3629"/>
      <c r="K94" s="3626">
        <v>727</v>
      </c>
      <c r="L94" s="3622" t="s">
        <v>3522</v>
      </c>
      <c r="M94" s="3627" t="s">
        <v>3523</v>
      </c>
      <c r="N94" s="3628" t="s">
        <v>3524</v>
      </c>
      <c r="O94" s="3629"/>
      <c r="P94" s="3626">
        <v>1051</v>
      </c>
      <c r="Q94" s="3622" t="s">
        <v>3525</v>
      </c>
      <c r="R94" s="3627" t="s">
        <v>3526</v>
      </c>
      <c r="S94" s="3628" t="s">
        <v>3527</v>
      </c>
      <c r="T94" s="765"/>
      <c r="U94" s="765"/>
      <c r="V94" s="765"/>
      <c r="W94" s="765"/>
      <c r="X94" s="765"/>
      <c r="Y94" s="765"/>
      <c r="Z94" s="765"/>
      <c r="AA94" s="765"/>
      <c r="AB94" s="765"/>
      <c r="AC94" s="765"/>
      <c r="AD94" s="765"/>
    </row>
    <row r="95" spans="1:30">
      <c r="A95" s="3626">
        <v>80</v>
      </c>
      <c r="B95" s="3622">
        <v>2651</v>
      </c>
      <c r="C95" s="3627" t="s">
        <v>3528</v>
      </c>
      <c r="D95" s="3628" t="s">
        <v>3529</v>
      </c>
      <c r="E95" s="3629"/>
      <c r="F95" s="3626">
        <v>404</v>
      </c>
      <c r="G95" s="3622" t="s">
        <v>3530</v>
      </c>
      <c r="H95" s="3627" t="s">
        <v>3531</v>
      </c>
      <c r="I95" s="3628" t="s">
        <v>3532</v>
      </c>
      <c r="J95" s="3629"/>
      <c r="K95" s="3626">
        <v>728</v>
      </c>
      <c r="L95" s="3622" t="s">
        <v>3533</v>
      </c>
      <c r="M95" s="3627" t="s">
        <v>3534</v>
      </c>
      <c r="N95" s="3628" t="s">
        <v>3535</v>
      </c>
      <c r="O95" s="3629"/>
      <c r="P95" s="3626">
        <v>1052</v>
      </c>
      <c r="Q95" s="3622" t="s">
        <v>3536</v>
      </c>
      <c r="R95" s="3627" t="s">
        <v>3537</v>
      </c>
      <c r="S95" s="3628" t="s">
        <v>3538</v>
      </c>
      <c r="T95" s="765"/>
      <c r="U95" s="765"/>
      <c r="V95" s="765"/>
      <c r="W95" s="765"/>
      <c r="X95" s="765"/>
      <c r="Y95" s="765"/>
      <c r="Z95" s="765"/>
      <c r="AA95" s="765"/>
      <c r="AB95" s="765"/>
      <c r="AC95" s="765"/>
      <c r="AD95" s="765"/>
    </row>
    <row r="96" spans="1:30">
      <c r="A96" s="3626">
        <v>81</v>
      </c>
      <c r="B96" s="3622">
        <v>2652</v>
      </c>
      <c r="C96" s="3627" t="s">
        <v>3539</v>
      </c>
      <c r="D96" s="3628" t="s">
        <v>3540</v>
      </c>
      <c r="E96" s="3629"/>
      <c r="F96" s="3626">
        <v>405</v>
      </c>
      <c r="G96" s="3622" t="s">
        <v>3541</v>
      </c>
      <c r="H96" s="3627" t="s">
        <v>3542</v>
      </c>
      <c r="I96" s="3628" t="s">
        <v>3543</v>
      </c>
      <c r="J96" s="3629"/>
      <c r="K96" s="3626">
        <v>729</v>
      </c>
      <c r="L96" s="3622" t="s">
        <v>3544</v>
      </c>
      <c r="M96" s="3627" t="s">
        <v>3545</v>
      </c>
      <c r="N96" s="3628" t="s">
        <v>3546</v>
      </c>
      <c r="O96" s="3629"/>
      <c r="P96" s="3626">
        <v>1053</v>
      </c>
      <c r="Q96" s="3622" t="s">
        <v>3547</v>
      </c>
      <c r="R96" s="3627" t="s">
        <v>3548</v>
      </c>
      <c r="S96" s="3628" t="s">
        <v>3549</v>
      </c>
      <c r="T96" s="765"/>
      <c r="U96" s="765"/>
      <c r="V96" s="765"/>
      <c r="W96" s="765"/>
      <c r="X96" s="765"/>
      <c r="Y96" s="765"/>
      <c r="Z96" s="765"/>
      <c r="AA96" s="765"/>
      <c r="AB96" s="765"/>
      <c r="AC96" s="765"/>
      <c r="AD96" s="765"/>
    </row>
    <row r="97" spans="1:30">
      <c r="A97" s="3626">
        <v>82</v>
      </c>
      <c r="B97" s="3622">
        <v>2653</v>
      </c>
      <c r="C97" s="3627" t="s">
        <v>3550</v>
      </c>
      <c r="D97" s="3628" t="s">
        <v>3551</v>
      </c>
      <c r="E97" s="3629"/>
      <c r="F97" s="3626">
        <v>406</v>
      </c>
      <c r="G97" s="3622" t="s">
        <v>3552</v>
      </c>
      <c r="H97" s="3627" t="s">
        <v>3553</v>
      </c>
      <c r="I97" s="3628" t="s">
        <v>3554</v>
      </c>
      <c r="J97" s="3629"/>
      <c r="K97" s="3626">
        <v>730</v>
      </c>
      <c r="L97" s="3622" t="s">
        <v>3555</v>
      </c>
      <c r="M97" s="3627" t="s">
        <v>3556</v>
      </c>
      <c r="N97" s="3628" t="s">
        <v>3557</v>
      </c>
      <c r="O97" s="3629"/>
      <c r="P97" s="3626">
        <v>1054</v>
      </c>
      <c r="Q97" s="3622" t="s">
        <v>3558</v>
      </c>
      <c r="R97" s="3627" t="s">
        <v>2621</v>
      </c>
      <c r="S97" s="3628" t="s">
        <v>3559</v>
      </c>
      <c r="T97" s="765"/>
      <c r="U97" s="765"/>
      <c r="V97" s="765"/>
      <c r="W97" s="765"/>
      <c r="X97" s="765"/>
      <c r="Y97" s="765"/>
      <c r="Z97" s="765"/>
      <c r="AA97" s="765"/>
      <c r="AB97" s="765"/>
      <c r="AC97" s="765"/>
      <c r="AD97" s="765"/>
    </row>
    <row r="98" spans="1:30">
      <c r="A98" s="3626">
        <v>83</v>
      </c>
      <c r="B98" s="3622" t="s">
        <v>3560</v>
      </c>
      <c r="C98" s="3627" t="s">
        <v>3561</v>
      </c>
      <c r="D98" s="3628" t="s">
        <v>3562</v>
      </c>
      <c r="E98" s="3629"/>
      <c r="F98" s="3626">
        <v>407</v>
      </c>
      <c r="G98" s="3622" t="s">
        <v>3563</v>
      </c>
      <c r="H98" s="3627" t="s">
        <v>3564</v>
      </c>
      <c r="I98" s="3628" t="s">
        <v>3565</v>
      </c>
      <c r="J98" s="3629"/>
      <c r="K98" s="3626">
        <v>731</v>
      </c>
      <c r="L98" s="3622" t="s">
        <v>3566</v>
      </c>
      <c r="M98" s="3627" t="s">
        <v>3567</v>
      </c>
      <c r="N98" s="3628" t="s">
        <v>3568</v>
      </c>
      <c r="O98" s="3629"/>
      <c r="P98" s="3626">
        <v>1055</v>
      </c>
      <c r="Q98" s="3622" t="s">
        <v>3569</v>
      </c>
      <c r="R98" s="3627" t="s">
        <v>3570</v>
      </c>
      <c r="S98" s="3628" t="s">
        <v>3571</v>
      </c>
      <c r="T98" s="765"/>
      <c r="U98" s="765"/>
      <c r="V98" s="765"/>
      <c r="W98" s="765"/>
      <c r="X98" s="765"/>
      <c r="Y98" s="765"/>
      <c r="Z98" s="765"/>
      <c r="AA98" s="765"/>
      <c r="AB98" s="765"/>
      <c r="AC98" s="765"/>
      <c r="AD98" s="765"/>
    </row>
    <row r="99" spans="1:30">
      <c r="A99" s="3626">
        <v>84</v>
      </c>
      <c r="B99" s="3622">
        <v>2660</v>
      </c>
      <c r="C99" s="3627" t="s">
        <v>2590</v>
      </c>
      <c r="D99" s="3628" t="s">
        <v>3572</v>
      </c>
      <c r="E99" s="3629"/>
      <c r="F99" s="3626">
        <v>408</v>
      </c>
      <c r="G99" s="3622" t="s">
        <v>3573</v>
      </c>
      <c r="H99" s="3627" t="s">
        <v>3574</v>
      </c>
      <c r="I99" s="3628" t="s">
        <v>3575</v>
      </c>
      <c r="J99" s="3629"/>
      <c r="K99" s="3626">
        <v>732</v>
      </c>
      <c r="L99" s="3622" t="s">
        <v>3576</v>
      </c>
      <c r="M99" s="3627" t="s">
        <v>3577</v>
      </c>
      <c r="N99" s="3628" t="s">
        <v>3578</v>
      </c>
      <c r="O99" s="3629"/>
      <c r="P99" s="3626">
        <v>1056</v>
      </c>
      <c r="Q99" s="3622" t="s">
        <v>3579</v>
      </c>
      <c r="R99" s="3627" t="s">
        <v>3580</v>
      </c>
      <c r="S99" s="3628" t="s">
        <v>3581</v>
      </c>
      <c r="T99" s="765"/>
      <c r="U99" s="765"/>
      <c r="V99" s="765"/>
      <c r="W99" s="765"/>
      <c r="X99" s="765"/>
      <c r="Y99" s="765"/>
      <c r="Z99" s="765"/>
      <c r="AA99" s="765"/>
      <c r="AB99" s="765"/>
      <c r="AC99" s="765"/>
      <c r="AD99" s="765"/>
    </row>
    <row r="100" spans="1:30">
      <c r="A100" s="3626">
        <v>85</v>
      </c>
      <c r="B100" s="3622">
        <v>2663</v>
      </c>
      <c r="C100" s="3627" t="s">
        <v>3582</v>
      </c>
      <c r="D100" s="3628" t="s">
        <v>3583</v>
      </c>
      <c r="E100" s="3629"/>
      <c r="F100" s="3626">
        <v>409</v>
      </c>
      <c r="G100" s="3622" t="s">
        <v>3584</v>
      </c>
      <c r="H100" s="3627" t="s">
        <v>3585</v>
      </c>
      <c r="I100" s="3628" t="s">
        <v>3586</v>
      </c>
      <c r="J100" s="3629"/>
      <c r="K100" s="3626">
        <v>733</v>
      </c>
      <c r="L100" s="3622" t="s">
        <v>3587</v>
      </c>
      <c r="M100" s="3627" t="s">
        <v>3588</v>
      </c>
      <c r="N100" s="3628" t="s">
        <v>3589</v>
      </c>
      <c r="O100" s="3629"/>
      <c r="P100" s="3626">
        <v>1057</v>
      </c>
      <c r="Q100" s="3622" t="s">
        <v>3590</v>
      </c>
      <c r="R100" s="3627" t="s">
        <v>3591</v>
      </c>
      <c r="S100" s="3628" t="s">
        <v>3592</v>
      </c>
      <c r="T100" s="765"/>
      <c r="U100" s="765"/>
      <c r="V100" s="765"/>
      <c r="W100" s="765"/>
      <c r="X100" s="765"/>
      <c r="Y100" s="765"/>
      <c r="Z100" s="765"/>
      <c r="AA100" s="765"/>
      <c r="AB100" s="765"/>
      <c r="AC100" s="765"/>
      <c r="AD100" s="765"/>
    </row>
    <row r="101" spans="1:30">
      <c r="A101" s="3626">
        <v>86</v>
      </c>
      <c r="B101" s="3622">
        <v>2665</v>
      </c>
      <c r="C101" s="3627" t="s">
        <v>3593</v>
      </c>
      <c r="D101" s="3628" t="s">
        <v>3594</v>
      </c>
      <c r="E101" s="3629"/>
      <c r="F101" s="3626">
        <v>410</v>
      </c>
      <c r="G101" s="3622" t="s">
        <v>3595</v>
      </c>
      <c r="H101" s="3627" t="s">
        <v>3596</v>
      </c>
      <c r="I101" s="3628" t="s">
        <v>3597</v>
      </c>
      <c r="J101" s="3629"/>
      <c r="K101" s="3626">
        <v>734</v>
      </c>
      <c r="L101" s="3622" t="s">
        <v>3598</v>
      </c>
      <c r="M101" s="3627" t="s">
        <v>3599</v>
      </c>
      <c r="N101" s="3628" t="s">
        <v>3600</v>
      </c>
      <c r="O101" s="3629"/>
      <c r="P101" s="3626">
        <v>1058</v>
      </c>
      <c r="Q101" s="3622" t="s">
        <v>3601</v>
      </c>
      <c r="R101" s="3627" t="s">
        <v>3602</v>
      </c>
      <c r="S101" s="3628" t="s">
        <v>3603</v>
      </c>
      <c r="T101" s="765"/>
      <c r="U101" s="765"/>
      <c r="V101" s="765"/>
      <c r="W101" s="765"/>
      <c r="X101" s="765"/>
      <c r="Y101" s="765"/>
      <c r="Z101" s="765"/>
      <c r="AA101" s="765"/>
      <c r="AB101" s="765"/>
      <c r="AC101" s="765"/>
      <c r="AD101" s="765"/>
    </row>
    <row r="102" spans="1:30">
      <c r="A102" s="3626">
        <v>87</v>
      </c>
      <c r="B102" s="3622">
        <v>2666</v>
      </c>
      <c r="C102" s="3627" t="s">
        <v>3604</v>
      </c>
      <c r="D102" s="3628" t="s">
        <v>3605</v>
      </c>
      <c r="E102" s="3629"/>
      <c r="F102" s="3626">
        <v>411</v>
      </c>
      <c r="G102" s="3622" t="s">
        <v>3606</v>
      </c>
      <c r="H102" s="3627" t="s">
        <v>3607</v>
      </c>
      <c r="I102" s="3628" t="s">
        <v>3608</v>
      </c>
      <c r="J102" s="3629"/>
      <c r="K102" s="3626">
        <v>735</v>
      </c>
      <c r="L102" s="3622" t="s">
        <v>3609</v>
      </c>
      <c r="M102" s="3627" t="s">
        <v>3610</v>
      </c>
      <c r="N102" s="3628" t="s">
        <v>3611</v>
      </c>
      <c r="O102" s="3629"/>
      <c r="P102" s="3626">
        <v>1059</v>
      </c>
      <c r="Q102" s="3622" t="s">
        <v>3612</v>
      </c>
      <c r="R102" s="3627" t="s">
        <v>3613</v>
      </c>
      <c r="S102" s="3628" t="s">
        <v>3614</v>
      </c>
      <c r="T102" s="765"/>
      <c r="U102" s="765"/>
      <c r="V102" s="765"/>
      <c r="W102" s="765"/>
      <c r="X102" s="765"/>
      <c r="Y102" s="765"/>
      <c r="Z102" s="765"/>
      <c r="AA102" s="765"/>
      <c r="AB102" s="765"/>
      <c r="AC102" s="765"/>
      <c r="AD102" s="765"/>
    </row>
    <row r="103" spans="1:30">
      <c r="A103" s="3626">
        <v>88</v>
      </c>
      <c r="B103" s="3622">
        <v>2668</v>
      </c>
      <c r="C103" s="3627" t="s">
        <v>3615</v>
      </c>
      <c r="D103" s="3628" t="s">
        <v>3616</v>
      </c>
      <c r="E103" s="3629"/>
      <c r="F103" s="3626">
        <v>412</v>
      </c>
      <c r="G103" s="3622" t="s">
        <v>3617</v>
      </c>
      <c r="H103" s="3627" t="s">
        <v>3618</v>
      </c>
      <c r="I103" s="3628" t="s">
        <v>3619</v>
      </c>
      <c r="J103" s="3629"/>
      <c r="K103" s="3626">
        <v>736</v>
      </c>
      <c r="L103" s="3622" t="s">
        <v>3620</v>
      </c>
      <c r="M103" s="3627" t="s">
        <v>3621</v>
      </c>
      <c r="N103" s="3628" t="s">
        <v>3379</v>
      </c>
      <c r="O103" s="3629"/>
      <c r="P103" s="3626">
        <v>1060</v>
      </c>
      <c r="Q103" s="3622" t="s">
        <v>3622</v>
      </c>
      <c r="R103" s="3627" t="s">
        <v>3623</v>
      </c>
      <c r="S103" s="3628" t="s">
        <v>3624</v>
      </c>
      <c r="T103" s="765"/>
      <c r="U103" s="765"/>
      <c r="V103" s="765"/>
      <c r="W103" s="765"/>
      <c r="X103" s="765"/>
      <c r="Y103" s="765"/>
      <c r="Z103" s="765"/>
      <c r="AA103" s="765"/>
      <c r="AB103" s="765"/>
      <c r="AC103" s="765"/>
      <c r="AD103" s="765"/>
    </row>
    <row r="104" spans="1:30">
      <c r="A104" s="3626">
        <v>89</v>
      </c>
      <c r="B104" s="3622">
        <v>2702</v>
      </c>
      <c r="C104" s="3627" t="s">
        <v>3625</v>
      </c>
      <c r="D104" s="3628" t="s">
        <v>3626</v>
      </c>
      <c r="E104" s="3629"/>
      <c r="F104" s="3626">
        <v>413</v>
      </c>
      <c r="G104" s="3622" t="s">
        <v>3627</v>
      </c>
      <c r="H104" s="3627" t="s">
        <v>3628</v>
      </c>
      <c r="I104" s="3628" t="s">
        <v>3629</v>
      </c>
      <c r="J104" s="3629"/>
      <c r="K104" s="3626">
        <v>737</v>
      </c>
      <c r="L104" s="3622" t="s">
        <v>3630</v>
      </c>
      <c r="M104" s="3627" t="s">
        <v>3631</v>
      </c>
      <c r="N104" s="3628" t="s">
        <v>3632</v>
      </c>
      <c r="O104" s="3629"/>
      <c r="P104" s="3626">
        <v>1061</v>
      </c>
      <c r="Q104" s="3622" t="s">
        <v>3633</v>
      </c>
      <c r="R104" s="3627" t="s">
        <v>3634</v>
      </c>
      <c r="S104" s="3628" t="s">
        <v>3635</v>
      </c>
      <c r="T104" s="765"/>
      <c r="U104" s="765"/>
      <c r="V104" s="765"/>
      <c r="W104" s="765"/>
      <c r="X104" s="765"/>
      <c r="Y104" s="765"/>
      <c r="Z104" s="765"/>
      <c r="AA104" s="765"/>
      <c r="AB104" s="765"/>
      <c r="AC104" s="765"/>
      <c r="AD104" s="765"/>
    </row>
    <row r="105" spans="1:30">
      <c r="A105" s="3626">
        <v>90</v>
      </c>
      <c r="B105" s="3622">
        <v>2708</v>
      </c>
      <c r="C105" s="3627" t="s">
        <v>3636</v>
      </c>
      <c r="D105" s="3628" t="s">
        <v>3637</v>
      </c>
      <c r="E105" s="3629"/>
      <c r="F105" s="3626">
        <v>414</v>
      </c>
      <c r="G105" s="3622" t="s">
        <v>3638</v>
      </c>
      <c r="H105" s="3627" t="s">
        <v>3639</v>
      </c>
      <c r="I105" s="3628" t="s">
        <v>3640</v>
      </c>
      <c r="J105" s="3629"/>
      <c r="K105" s="3626">
        <v>738</v>
      </c>
      <c r="L105" s="3622" t="s">
        <v>3641</v>
      </c>
      <c r="M105" s="3627" t="s">
        <v>3642</v>
      </c>
      <c r="N105" s="3628" t="s">
        <v>3643</v>
      </c>
      <c r="O105" s="3629"/>
      <c r="P105" s="3626">
        <v>1062</v>
      </c>
      <c r="Q105" s="3622" t="s">
        <v>3644</v>
      </c>
      <c r="R105" s="3627" t="s">
        <v>3645</v>
      </c>
      <c r="S105" s="3628" t="s">
        <v>3646</v>
      </c>
      <c r="T105" s="765"/>
      <c r="U105" s="765"/>
      <c r="V105" s="765"/>
      <c r="W105" s="765"/>
      <c r="X105" s="765"/>
      <c r="Y105" s="765"/>
      <c r="Z105" s="765"/>
      <c r="AA105" s="765"/>
      <c r="AB105" s="765"/>
      <c r="AC105" s="765"/>
      <c r="AD105" s="765"/>
    </row>
    <row r="106" spans="1:30">
      <c r="A106" s="3626">
        <v>91</v>
      </c>
      <c r="B106" s="3622">
        <v>2709</v>
      </c>
      <c r="C106" s="3627" t="s">
        <v>3647</v>
      </c>
      <c r="D106" s="3628" t="s">
        <v>3648</v>
      </c>
      <c r="E106" s="3629"/>
      <c r="F106" s="3626">
        <v>415</v>
      </c>
      <c r="G106" s="3622" t="s">
        <v>3649</v>
      </c>
      <c r="H106" s="3627" t="s">
        <v>3650</v>
      </c>
      <c r="I106" s="3628" t="s">
        <v>3651</v>
      </c>
      <c r="J106" s="3629"/>
      <c r="K106" s="3626">
        <v>739</v>
      </c>
      <c r="L106" s="3622" t="s">
        <v>3652</v>
      </c>
      <c r="M106" s="3627" t="s">
        <v>3653</v>
      </c>
      <c r="N106" s="3628" t="s">
        <v>3654</v>
      </c>
      <c r="O106" s="3629"/>
      <c r="P106" s="3626">
        <v>1063</v>
      </c>
      <c r="Q106" s="3622" t="s">
        <v>3655</v>
      </c>
      <c r="R106" s="3627" t="s">
        <v>3656</v>
      </c>
      <c r="S106" s="3628" t="s">
        <v>3657</v>
      </c>
      <c r="T106" s="765"/>
      <c r="U106" s="765"/>
      <c r="V106" s="765"/>
      <c r="W106" s="765"/>
      <c r="X106" s="765"/>
      <c r="Y106" s="765"/>
      <c r="Z106" s="765"/>
      <c r="AA106" s="765"/>
      <c r="AB106" s="765"/>
      <c r="AC106" s="765"/>
      <c r="AD106" s="765"/>
    </row>
    <row r="107" spans="1:30">
      <c r="A107" s="3626">
        <v>92</v>
      </c>
      <c r="B107" s="3622" t="s">
        <v>3658</v>
      </c>
      <c r="C107" s="3627" t="s">
        <v>3659</v>
      </c>
      <c r="D107" s="3628" t="s">
        <v>3660</v>
      </c>
      <c r="E107" s="3629"/>
      <c r="F107" s="3626">
        <v>416</v>
      </c>
      <c r="G107" s="3622" t="s">
        <v>3661</v>
      </c>
      <c r="H107" s="3627" t="s">
        <v>3662</v>
      </c>
      <c r="I107" s="3628" t="s">
        <v>3663</v>
      </c>
      <c r="J107" s="3629"/>
      <c r="K107" s="3626">
        <v>740</v>
      </c>
      <c r="L107" s="3622" t="s">
        <v>3664</v>
      </c>
      <c r="M107" s="3627" t="s">
        <v>3665</v>
      </c>
      <c r="N107" s="3628" t="s">
        <v>3666</v>
      </c>
      <c r="O107" s="3629"/>
      <c r="P107" s="3626">
        <v>1064</v>
      </c>
      <c r="Q107" s="3622" t="s">
        <v>3667</v>
      </c>
      <c r="R107" s="3627" t="s">
        <v>3668</v>
      </c>
      <c r="S107" s="3628" t="s">
        <v>3669</v>
      </c>
      <c r="T107" s="765"/>
      <c r="U107" s="765"/>
      <c r="V107" s="765"/>
      <c r="W107" s="765"/>
      <c r="X107" s="765"/>
      <c r="Y107" s="765"/>
      <c r="Z107" s="765"/>
      <c r="AA107" s="765"/>
      <c r="AB107" s="765"/>
      <c r="AC107" s="765"/>
      <c r="AD107" s="765"/>
    </row>
    <row r="108" spans="1:30">
      <c r="A108" s="3626">
        <v>93</v>
      </c>
      <c r="B108" s="3622" t="s">
        <v>3670</v>
      </c>
      <c r="C108" s="3627" t="s">
        <v>3671</v>
      </c>
      <c r="D108" s="3628" t="s">
        <v>3672</v>
      </c>
      <c r="E108" s="3629"/>
      <c r="F108" s="3626">
        <v>417</v>
      </c>
      <c r="G108" s="3622" t="s">
        <v>3673</v>
      </c>
      <c r="H108" s="3627" t="s">
        <v>3674</v>
      </c>
      <c r="I108" s="3628" t="s">
        <v>3675</v>
      </c>
      <c r="J108" s="3629"/>
      <c r="K108" s="3626">
        <v>741</v>
      </c>
      <c r="L108" s="3622" t="s">
        <v>3676</v>
      </c>
      <c r="M108" s="3627" t="s">
        <v>3677</v>
      </c>
      <c r="N108" s="3628" t="s">
        <v>3678</v>
      </c>
      <c r="O108" s="3629"/>
      <c r="P108" s="3626">
        <v>1065</v>
      </c>
      <c r="Q108" s="3622" t="s">
        <v>3679</v>
      </c>
      <c r="R108" s="3627" t="s">
        <v>3680</v>
      </c>
      <c r="S108" s="3628" t="s">
        <v>3681</v>
      </c>
      <c r="T108" s="765"/>
      <c r="U108" s="765"/>
      <c r="V108" s="765"/>
      <c r="W108" s="765"/>
      <c r="X108" s="765"/>
      <c r="Y108" s="765"/>
      <c r="Z108" s="765"/>
      <c r="AA108" s="765"/>
      <c r="AB108" s="765"/>
      <c r="AC108" s="765"/>
      <c r="AD108" s="765"/>
    </row>
    <row r="109" spans="1:30">
      <c r="A109" s="3626">
        <v>94</v>
      </c>
      <c r="B109" s="3622" t="s">
        <v>3682</v>
      </c>
      <c r="C109" s="3627" t="s">
        <v>3683</v>
      </c>
      <c r="D109" s="3628" t="s">
        <v>3684</v>
      </c>
      <c r="E109" s="3629"/>
      <c r="F109" s="3626">
        <v>418</v>
      </c>
      <c r="G109" s="3622" t="s">
        <v>3685</v>
      </c>
      <c r="H109" s="3627" t="s">
        <v>3686</v>
      </c>
      <c r="I109" s="3628" t="s">
        <v>3687</v>
      </c>
      <c r="J109" s="3629"/>
      <c r="K109" s="3626">
        <v>742</v>
      </c>
      <c r="L109" s="3622" t="s">
        <v>3688</v>
      </c>
      <c r="M109" s="3627" t="s">
        <v>3689</v>
      </c>
      <c r="N109" s="3628" t="s">
        <v>3690</v>
      </c>
      <c r="O109" s="3629"/>
      <c r="P109" s="3626">
        <v>1066</v>
      </c>
      <c r="Q109" s="3622" t="s">
        <v>3691</v>
      </c>
      <c r="R109" s="3627" t="s">
        <v>3692</v>
      </c>
      <c r="S109" s="3628" t="s">
        <v>3693</v>
      </c>
      <c r="T109" s="765"/>
      <c r="U109" s="765"/>
      <c r="V109" s="765"/>
      <c r="W109" s="765"/>
      <c r="X109" s="765"/>
      <c r="Y109" s="765"/>
      <c r="Z109" s="765"/>
      <c r="AA109" s="765"/>
      <c r="AB109" s="765"/>
      <c r="AC109" s="765"/>
      <c r="AD109" s="765"/>
    </row>
    <row r="110" spans="1:30">
      <c r="A110" s="3626">
        <v>95</v>
      </c>
      <c r="B110" s="3622">
        <v>2712</v>
      </c>
      <c r="C110" s="3627" t="s">
        <v>3694</v>
      </c>
      <c r="D110" s="3628" t="s">
        <v>3695</v>
      </c>
      <c r="E110" s="3629"/>
      <c r="F110" s="3626">
        <v>419</v>
      </c>
      <c r="G110" s="3622" t="s">
        <v>3696</v>
      </c>
      <c r="H110" s="3627" t="s">
        <v>3697</v>
      </c>
      <c r="I110" s="3628" t="s">
        <v>3698</v>
      </c>
      <c r="J110" s="3629"/>
      <c r="K110" s="3626">
        <v>743</v>
      </c>
      <c r="L110" s="3622" t="s">
        <v>3699</v>
      </c>
      <c r="M110" s="3627" t="s">
        <v>3700</v>
      </c>
      <c r="N110" s="3628" t="s">
        <v>3701</v>
      </c>
      <c r="O110" s="3629"/>
      <c r="P110" s="3626">
        <v>1067</v>
      </c>
      <c r="Q110" s="3622" t="s">
        <v>3702</v>
      </c>
      <c r="R110" s="3627" t="s">
        <v>3703</v>
      </c>
      <c r="S110" s="3628" t="s">
        <v>3704</v>
      </c>
      <c r="T110" s="765"/>
      <c r="U110" s="765"/>
      <c r="V110" s="765"/>
      <c r="W110" s="765"/>
      <c r="X110" s="765"/>
      <c r="Y110" s="765"/>
      <c r="Z110" s="765"/>
      <c r="AA110" s="765"/>
      <c r="AB110" s="765"/>
      <c r="AC110" s="765"/>
      <c r="AD110" s="765"/>
    </row>
    <row r="111" spans="1:30">
      <c r="A111" s="3626">
        <v>96</v>
      </c>
      <c r="B111" s="3622">
        <v>2714</v>
      </c>
      <c r="C111" s="3627" t="s">
        <v>3705</v>
      </c>
      <c r="D111" s="3628" t="s">
        <v>3706</v>
      </c>
      <c r="E111" s="3629"/>
      <c r="F111" s="3626">
        <v>420</v>
      </c>
      <c r="G111" s="3622" t="s">
        <v>3707</v>
      </c>
      <c r="H111" s="3627" t="s">
        <v>3708</v>
      </c>
      <c r="I111" s="3628" t="s">
        <v>3709</v>
      </c>
      <c r="J111" s="3629"/>
      <c r="K111" s="3626">
        <v>744</v>
      </c>
      <c r="L111" s="3622" t="s">
        <v>3710</v>
      </c>
      <c r="M111" s="3627" t="s">
        <v>3711</v>
      </c>
      <c r="N111" s="3628" t="s">
        <v>3712</v>
      </c>
      <c r="O111" s="3629"/>
      <c r="P111" s="3626">
        <v>1068</v>
      </c>
      <c r="Q111" s="3622" t="s">
        <v>3713</v>
      </c>
      <c r="R111" s="3627" t="s">
        <v>3714</v>
      </c>
      <c r="S111" s="3628" t="s">
        <v>3715</v>
      </c>
      <c r="T111" s="765"/>
      <c r="U111" s="765"/>
      <c r="V111" s="765"/>
      <c r="W111" s="765"/>
      <c r="X111" s="765"/>
      <c r="Y111" s="765"/>
      <c r="Z111" s="765"/>
      <c r="AA111" s="765"/>
      <c r="AB111" s="765"/>
      <c r="AC111" s="765"/>
      <c r="AD111" s="765"/>
    </row>
    <row r="112" spans="1:30">
      <c r="A112" s="3626">
        <v>97</v>
      </c>
      <c r="B112" s="3622">
        <v>2716</v>
      </c>
      <c r="C112" s="3627" t="s">
        <v>3716</v>
      </c>
      <c r="D112" s="3628" t="s">
        <v>3717</v>
      </c>
      <c r="E112" s="3629"/>
      <c r="F112" s="3626">
        <v>421</v>
      </c>
      <c r="G112" s="3622" t="s">
        <v>3718</v>
      </c>
      <c r="H112" s="3627" t="s">
        <v>3719</v>
      </c>
      <c r="I112" s="3628" t="s">
        <v>3720</v>
      </c>
      <c r="J112" s="3629"/>
      <c r="K112" s="3626">
        <v>745</v>
      </c>
      <c r="L112" s="3622" t="s">
        <v>3721</v>
      </c>
      <c r="M112" s="3627" t="s">
        <v>3722</v>
      </c>
      <c r="N112" s="3628" t="s">
        <v>3723</v>
      </c>
      <c r="O112" s="3629"/>
      <c r="P112" s="3626">
        <v>1069</v>
      </c>
      <c r="Q112" s="3622" t="s">
        <v>3724</v>
      </c>
      <c r="R112" s="3627" t="s">
        <v>3725</v>
      </c>
      <c r="S112" s="3628" t="s">
        <v>3726</v>
      </c>
      <c r="T112" s="765"/>
      <c r="U112" s="765"/>
      <c r="V112" s="765"/>
      <c r="W112" s="765"/>
      <c r="X112" s="765"/>
      <c r="Y112" s="765"/>
      <c r="Z112" s="765"/>
      <c r="AA112" s="765"/>
      <c r="AB112" s="765"/>
      <c r="AC112" s="765"/>
      <c r="AD112" s="765"/>
    </row>
    <row r="113" spans="1:30">
      <c r="A113" s="3626">
        <v>98</v>
      </c>
      <c r="B113" s="3622" t="s">
        <v>3727</v>
      </c>
      <c r="C113" s="3627" t="s">
        <v>3728</v>
      </c>
      <c r="D113" s="3628" t="s">
        <v>3729</v>
      </c>
      <c r="E113" s="3629"/>
      <c r="F113" s="3626">
        <v>422</v>
      </c>
      <c r="G113" s="3622" t="s">
        <v>3730</v>
      </c>
      <c r="H113" s="3627" t="s">
        <v>3731</v>
      </c>
      <c r="I113" s="3628" t="s">
        <v>3732</v>
      </c>
      <c r="J113" s="3629"/>
      <c r="K113" s="3626">
        <v>746</v>
      </c>
      <c r="L113" s="3622" t="s">
        <v>3733</v>
      </c>
      <c r="M113" s="3627" t="s">
        <v>3734</v>
      </c>
      <c r="N113" s="3628" t="s">
        <v>3735</v>
      </c>
      <c r="O113" s="3629"/>
      <c r="P113" s="3626">
        <v>1070</v>
      </c>
      <c r="Q113" s="3622" t="s">
        <v>3736</v>
      </c>
      <c r="R113" s="3627" t="s">
        <v>3737</v>
      </c>
      <c r="S113" s="3628" t="s">
        <v>3738</v>
      </c>
      <c r="T113" s="765"/>
      <c r="U113" s="765"/>
      <c r="V113" s="765"/>
      <c r="W113" s="765"/>
      <c r="X113" s="765"/>
      <c r="Y113" s="765"/>
      <c r="Z113" s="765"/>
      <c r="AA113" s="765"/>
      <c r="AB113" s="765"/>
      <c r="AC113" s="765"/>
      <c r="AD113" s="765"/>
    </row>
    <row r="114" spans="1:30">
      <c r="A114" s="3626">
        <v>99</v>
      </c>
      <c r="B114" s="3622">
        <v>2721</v>
      </c>
      <c r="C114" s="3627" t="s">
        <v>3739</v>
      </c>
      <c r="D114" s="3628" t="s">
        <v>3740</v>
      </c>
      <c r="E114" s="3629"/>
      <c r="F114" s="3626">
        <v>423</v>
      </c>
      <c r="G114" s="3622" t="s">
        <v>3741</v>
      </c>
      <c r="H114" s="3627" t="s">
        <v>3742</v>
      </c>
      <c r="I114" s="3628" t="s">
        <v>3743</v>
      </c>
      <c r="J114" s="3629"/>
      <c r="K114" s="3626">
        <v>747</v>
      </c>
      <c r="L114" s="3622" t="s">
        <v>3744</v>
      </c>
      <c r="M114" s="3627" t="s">
        <v>3745</v>
      </c>
      <c r="N114" s="3628" t="s">
        <v>3746</v>
      </c>
      <c r="O114" s="3629"/>
      <c r="P114" s="3626">
        <v>1071</v>
      </c>
      <c r="Q114" s="3622" t="s">
        <v>3747</v>
      </c>
      <c r="R114" s="3627" t="s">
        <v>3748</v>
      </c>
      <c r="S114" s="3628" t="s">
        <v>3749</v>
      </c>
      <c r="T114" s="765"/>
      <c r="U114" s="765"/>
      <c r="V114" s="765"/>
      <c r="W114" s="765"/>
      <c r="X114" s="765"/>
      <c r="Y114" s="765"/>
      <c r="Z114" s="765"/>
      <c r="AA114" s="765"/>
      <c r="AB114" s="765"/>
      <c r="AC114" s="765"/>
      <c r="AD114" s="765"/>
    </row>
    <row r="115" spans="1:30">
      <c r="A115" s="3626">
        <v>100</v>
      </c>
      <c r="B115" s="3622">
        <v>2733</v>
      </c>
      <c r="C115" s="3627" t="s">
        <v>3750</v>
      </c>
      <c r="D115" s="3628" t="s">
        <v>3751</v>
      </c>
      <c r="E115" s="3629"/>
      <c r="F115" s="3626">
        <v>424</v>
      </c>
      <c r="G115" s="3622" t="s">
        <v>3752</v>
      </c>
      <c r="H115" s="3627" t="s">
        <v>3753</v>
      </c>
      <c r="I115" s="3628" t="s">
        <v>3754</v>
      </c>
      <c r="J115" s="3629"/>
      <c r="K115" s="3626">
        <v>748</v>
      </c>
      <c r="L115" s="3622" t="s">
        <v>3755</v>
      </c>
      <c r="M115" s="3627" t="s">
        <v>3756</v>
      </c>
      <c r="N115" s="3628" t="s">
        <v>3757</v>
      </c>
      <c r="O115" s="3629"/>
      <c r="P115" s="3626">
        <v>1072</v>
      </c>
      <c r="Q115" s="3622" t="s">
        <v>3758</v>
      </c>
      <c r="R115" s="3627" t="s">
        <v>3759</v>
      </c>
      <c r="S115" s="3628" t="s">
        <v>3760</v>
      </c>
      <c r="T115" s="765"/>
      <c r="U115" s="765"/>
      <c r="V115" s="765"/>
      <c r="W115" s="765"/>
      <c r="X115" s="765"/>
      <c r="Y115" s="765"/>
      <c r="Z115" s="765"/>
      <c r="AA115" s="765"/>
      <c r="AB115" s="765"/>
      <c r="AC115" s="765"/>
      <c r="AD115" s="765"/>
    </row>
    <row r="116" spans="1:30">
      <c r="A116" s="3626">
        <v>101</v>
      </c>
      <c r="B116" s="3622">
        <v>2734</v>
      </c>
      <c r="C116" s="3627" t="s">
        <v>3761</v>
      </c>
      <c r="D116" s="3628" t="s">
        <v>3762</v>
      </c>
      <c r="E116" s="3629"/>
      <c r="F116" s="3626">
        <v>425</v>
      </c>
      <c r="G116" s="3622" t="s">
        <v>3763</v>
      </c>
      <c r="H116" s="3627" t="s">
        <v>3764</v>
      </c>
      <c r="I116" s="3628" t="s">
        <v>3765</v>
      </c>
      <c r="J116" s="3629"/>
      <c r="K116" s="3626">
        <v>749</v>
      </c>
      <c r="L116" s="3622" t="s">
        <v>3766</v>
      </c>
      <c r="M116" s="3627" t="s">
        <v>3767</v>
      </c>
      <c r="N116" s="3628" t="s">
        <v>3768</v>
      </c>
      <c r="O116" s="3629"/>
      <c r="P116" s="3626">
        <v>1073</v>
      </c>
      <c r="Q116" s="3622" t="s">
        <v>3769</v>
      </c>
      <c r="R116" s="3627" t="s">
        <v>3770</v>
      </c>
      <c r="S116" s="3628" t="s">
        <v>3771</v>
      </c>
      <c r="T116" s="765"/>
      <c r="U116" s="765"/>
      <c r="V116" s="765"/>
      <c r="W116" s="765"/>
      <c r="X116" s="765"/>
      <c r="Y116" s="765"/>
      <c r="Z116" s="765"/>
      <c r="AA116" s="765"/>
      <c r="AB116" s="765"/>
      <c r="AC116" s="765"/>
      <c r="AD116" s="765"/>
    </row>
    <row r="117" spans="1:30">
      <c r="A117" s="3626">
        <v>102</v>
      </c>
      <c r="B117" s="3622">
        <v>2744</v>
      </c>
      <c r="C117" s="3627" t="s">
        <v>3772</v>
      </c>
      <c r="D117" s="3628" t="s">
        <v>3773</v>
      </c>
      <c r="E117" s="3629"/>
      <c r="F117" s="3626">
        <v>426</v>
      </c>
      <c r="G117" s="3622" t="s">
        <v>3774</v>
      </c>
      <c r="H117" s="3627" t="s">
        <v>3775</v>
      </c>
      <c r="I117" s="3628" t="s">
        <v>3776</v>
      </c>
      <c r="J117" s="3629"/>
      <c r="K117" s="3626">
        <v>750</v>
      </c>
      <c r="L117" s="3622" t="s">
        <v>3777</v>
      </c>
      <c r="M117" s="3627" t="s">
        <v>3778</v>
      </c>
      <c r="N117" s="3628" t="s">
        <v>3779</v>
      </c>
      <c r="O117" s="3629"/>
      <c r="P117" s="3626">
        <v>1074</v>
      </c>
      <c r="Q117" s="3622" t="s">
        <v>3780</v>
      </c>
      <c r="R117" s="3627" t="s">
        <v>3781</v>
      </c>
      <c r="S117" s="3628" t="s">
        <v>3782</v>
      </c>
      <c r="T117" s="765"/>
      <c r="U117" s="765"/>
      <c r="V117" s="765"/>
      <c r="W117" s="765"/>
      <c r="X117" s="765"/>
      <c r="Y117" s="765"/>
      <c r="Z117" s="765"/>
      <c r="AA117" s="765"/>
      <c r="AB117" s="765"/>
      <c r="AC117" s="765"/>
      <c r="AD117" s="765"/>
    </row>
    <row r="118" spans="1:30">
      <c r="A118" s="3626">
        <v>103</v>
      </c>
      <c r="B118" s="3622">
        <v>2747</v>
      </c>
      <c r="C118" s="3627" t="s">
        <v>3783</v>
      </c>
      <c r="D118" s="3628" t="s">
        <v>3784</v>
      </c>
      <c r="E118" s="3629"/>
      <c r="F118" s="3626">
        <v>427</v>
      </c>
      <c r="G118" s="3622" t="s">
        <v>3785</v>
      </c>
      <c r="H118" s="3627" t="s">
        <v>3786</v>
      </c>
      <c r="I118" s="3628" t="s">
        <v>3787</v>
      </c>
      <c r="J118" s="3629"/>
      <c r="K118" s="3626">
        <v>751</v>
      </c>
      <c r="L118" s="3622" t="s">
        <v>3788</v>
      </c>
      <c r="M118" s="3627" t="s">
        <v>3789</v>
      </c>
      <c r="N118" s="3628" t="s">
        <v>3790</v>
      </c>
      <c r="O118" s="3629"/>
      <c r="P118" s="3626">
        <v>1075</v>
      </c>
      <c r="Q118" s="3622" t="s">
        <v>3791</v>
      </c>
      <c r="R118" s="3627" t="s">
        <v>3792</v>
      </c>
      <c r="S118" s="3628" t="s">
        <v>3793</v>
      </c>
      <c r="T118" s="765"/>
      <c r="U118" s="765"/>
      <c r="V118" s="765"/>
      <c r="W118" s="765"/>
      <c r="X118" s="765"/>
      <c r="Y118" s="765"/>
      <c r="Z118" s="765"/>
      <c r="AA118" s="765"/>
      <c r="AB118" s="765"/>
      <c r="AC118" s="765"/>
      <c r="AD118" s="765"/>
    </row>
    <row r="119" spans="1:30">
      <c r="A119" s="3626">
        <v>104</v>
      </c>
      <c r="B119" s="3622" t="s">
        <v>3794</v>
      </c>
      <c r="C119" s="3627" t="s">
        <v>3795</v>
      </c>
      <c r="D119" s="3628" t="s">
        <v>3796</v>
      </c>
      <c r="E119" s="3629"/>
      <c r="F119" s="3626">
        <v>428</v>
      </c>
      <c r="G119" s="3622" t="s">
        <v>3797</v>
      </c>
      <c r="H119" s="3627" t="s">
        <v>3798</v>
      </c>
      <c r="I119" s="3628" t="s">
        <v>3799</v>
      </c>
      <c r="J119" s="3629"/>
      <c r="K119" s="3626">
        <v>752</v>
      </c>
      <c r="L119" s="3622" t="s">
        <v>3800</v>
      </c>
      <c r="M119" s="3627" t="s">
        <v>3801</v>
      </c>
      <c r="N119" s="3628" t="s">
        <v>3802</v>
      </c>
      <c r="O119" s="3629"/>
      <c r="P119" s="3626">
        <v>1076</v>
      </c>
      <c r="Q119" s="3622" t="s">
        <v>3803</v>
      </c>
      <c r="R119" s="3627" t="s">
        <v>3804</v>
      </c>
      <c r="S119" s="3628" t="s">
        <v>3805</v>
      </c>
      <c r="T119" s="765"/>
      <c r="U119" s="765"/>
      <c r="V119" s="765"/>
      <c r="W119" s="765"/>
      <c r="X119" s="765"/>
      <c r="Y119" s="765"/>
      <c r="Z119" s="765"/>
      <c r="AA119" s="765"/>
      <c r="AB119" s="765"/>
      <c r="AC119" s="765"/>
      <c r="AD119" s="765"/>
    </row>
    <row r="120" spans="1:30">
      <c r="A120" s="3626">
        <v>105</v>
      </c>
      <c r="B120" s="3622">
        <v>2753</v>
      </c>
      <c r="C120" s="3627" t="s">
        <v>3806</v>
      </c>
      <c r="D120" s="3628" t="s">
        <v>3807</v>
      </c>
      <c r="E120" s="3629"/>
      <c r="F120" s="3626">
        <v>429</v>
      </c>
      <c r="G120" s="3622" t="s">
        <v>3808</v>
      </c>
      <c r="H120" s="3627" t="s">
        <v>3809</v>
      </c>
      <c r="I120" s="3628" t="s">
        <v>3810</v>
      </c>
      <c r="J120" s="3629"/>
      <c r="K120" s="3626">
        <v>753</v>
      </c>
      <c r="L120" s="3622" t="s">
        <v>3811</v>
      </c>
      <c r="M120" s="3627" t="s">
        <v>3812</v>
      </c>
      <c r="N120" s="3628" t="s">
        <v>3813</v>
      </c>
      <c r="O120" s="3629"/>
      <c r="P120" s="3626">
        <v>1077</v>
      </c>
      <c r="Q120" s="3622" t="s">
        <v>3814</v>
      </c>
      <c r="R120" s="3627" t="s">
        <v>3815</v>
      </c>
      <c r="S120" s="3628" t="s">
        <v>3816</v>
      </c>
      <c r="T120" s="765"/>
      <c r="U120" s="765"/>
      <c r="V120" s="765"/>
      <c r="W120" s="765"/>
      <c r="X120" s="765"/>
      <c r="Y120" s="765"/>
      <c r="Z120" s="765"/>
      <c r="AA120" s="765"/>
      <c r="AB120" s="765"/>
      <c r="AC120" s="765"/>
      <c r="AD120" s="765"/>
    </row>
    <row r="121" spans="1:30">
      <c r="A121" s="3626">
        <v>106</v>
      </c>
      <c r="B121" s="3622">
        <v>2754</v>
      </c>
      <c r="C121" s="3627" t="s">
        <v>3817</v>
      </c>
      <c r="D121" s="3628" t="s">
        <v>3818</v>
      </c>
      <c r="E121" s="3629"/>
      <c r="F121" s="3626">
        <v>430</v>
      </c>
      <c r="G121" s="3622" t="s">
        <v>3819</v>
      </c>
      <c r="H121" s="3627" t="s">
        <v>3820</v>
      </c>
      <c r="I121" s="3628" t="s">
        <v>3821</v>
      </c>
      <c r="J121" s="3629"/>
      <c r="K121" s="3626">
        <v>754</v>
      </c>
      <c r="L121" s="3622" t="s">
        <v>3822</v>
      </c>
      <c r="M121" s="3627" t="s">
        <v>3823</v>
      </c>
      <c r="N121" s="3628" t="s">
        <v>3824</v>
      </c>
      <c r="O121" s="3629"/>
      <c r="P121" s="3626">
        <v>1078</v>
      </c>
      <c r="Q121" s="3622" t="s">
        <v>3825</v>
      </c>
      <c r="R121" s="3627" t="s">
        <v>3826</v>
      </c>
      <c r="S121" s="3628" t="s">
        <v>3827</v>
      </c>
      <c r="T121" s="765"/>
      <c r="U121" s="765"/>
      <c r="V121" s="765"/>
      <c r="W121" s="765"/>
      <c r="X121" s="765"/>
      <c r="Y121" s="765"/>
      <c r="Z121" s="765"/>
      <c r="AA121" s="765"/>
      <c r="AB121" s="765"/>
      <c r="AC121" s="765"/>
      <c r="AD121" s="765"/>
    </row>
    <row r="122" spans="1:30">
      <c r="A122" s="3626">
        <v>107</v>
      </c>
      <c r="B122" s="3622">
        <v>2755</v>
      </c>
      <c r="C122" s="3627" t="s">
        <v>3828</v>
      </c>
      <c r="D122" s="3628" t="s">
        <v>3829</v>
      </c>
      <c r="E122" s="3629"/>
      <c r="F122" s="3626">
        <v>431</v>
      </c>
      <c r="G122" s="3622" t="s">
        <v>3830</v>
      </c>
      <c r="H122" s="3627" t="s">
        <v>3831</v>
      </c>
      <c r="I122" s="3628" t="s">
        <v>3832</v>
      </c>
      <c r="J122" s="3629"/>
      <c r="K122" s="3626">
        <v>755</v>
      </c>
      <c r="L122" s="3622" t="s">
        <v>3833</v>
      </c>
      <c r="M122" s="3627" t="s">
        <v>3834</v>
      </c>
      <c r="N122" s="3628" t="s">
        <v>3835</v>
      </c>
      <c r="O122" s="3629"/>
      <c r="P122" s="3626">
        <v>1079</v>
      </c>
      <c r="Q122" s="3622" t="s">
        <v>3836</v>
      </c>
      <c r="R122" s="3627" t="s">
        <v>3837</v>
      </c>
      <c r="S122" s="3628" t="s">
        <v>3838</v>
      </c>
      <c r="T122" s="765"/>
      <c r="U122" s="765"/>
      <c r="V122" s="765"/>
      <c r="W122" s="765"/>
      <c r="X122" s="765"/>
      <c r="Y122" s="765"/>
      <c r="Z122" s="765"/>
      <c r="AA122" s="765"/>
      <c r="AB122" s="765"/>
      <c r="AC122" s="765"/>
      <c r="AD122" s="765"/>
    </row>
    <row r="123" spans="1:30">
      <c r="A123" s="3626">
        <v>108</v>
      </c>
      <c r="B123" s="3622">
        <v>2757</v>
      </c>
      <c r="C123" s="3627" t="s">
        <v>3839</v>
      </c>
      <c r="D123" s="3628" t="s">
        <v>3840</v>
      </c>
      <c r="E123" s="3629"/>
      <c r="F123" s="3626">
        <v>432</v>
      </c>
      <c r="G123" s="3622" t="s">
        <v>3841</v>
      </c>
      <c r="H123" s="3627" t="s">
        <v>3842</v>
      </c>
      <c r="I123" s="3628" t="s">
        <v>3843</v>
      </c>
      <c r="J123" s="3629"/>
      <c r="K123" s="3626">
        <v>756</v>
      </c>
      <c r="L123" s="3622" t="s">
        <v>3844</v>
      </c>
      <c r="M123" s="3627" t="s">
        <v>3845</v>
      </c>
      <c r="N123" s="3628" t="s">
        <v>3846</v>
      </c>
      <c r="O123" s="3629"/>
      <c r="P123" s="3626">
        <v>1080</v>
      </c>
      <c r="Q123" s="3622" t="s">
        <v>3847</v>
      </c>
      <c r="R123" s="3627" t="s">
        <v>3848</v>
      </c>
      <c r="S123" s="3628" t="s">
        <v>3849</v>
      </c>
      <c r="T123" s="765"/>
      <c r="U123" s="765"/>
      <c r="V123" s="765"/>
      <c r="W123" s="765"/>
      <c r="X123" s="765"/>
      <c r="Y123" s="765"/>
      <c r="Z123" s="765"/>
      <c r="AA123" s="765"/>
      <c r="AB123" s="765"/>
      <c r="AC123" s="765"/>
      <c r="AD123" s="765"/>
    </row>
    <row r="124" spans="1:30">
      <c r="A124" s="3626">
        <v>109</v>
      </c>
      <c r="B124" s="3622">
        <v>2763</v>
      </c>
      <c r="C124" s="3627" t="s">
        <v>3850</v>
      </c>
      <c r="D124" s="3628" t="s">
        <v>3851</v>
      </c>
      <c r="E124" s="3629"/>
      <c r="F124" s="3626">
        <v>433</v>
      </c>
      <c r="G124" s="3622" t="s">
        <v>3852</v>
      </c>
      <c r="H124" s="3627" t="s">
        <v>3853</v>
      </c>
      <c r="I124" s="3628" t="s">
        <v>3854</v>
      </c>
      <c r="J124" s="3629"/>
      <c r="K124" s="3626">
        <v>757</v>
      </c>
      <c r="L124" s="3622" t="s">
        <v>3855</v>
      </c>
      <c r="M124" s="3627" t="s">
        <v>3856</v>
      </c>
      <c r="N124" s="3628" t="s">
        <v>3857</v>
      </c>
      <c r="O124" s="3629"/>
      <c r="P124" s="3626">
        <v>1081</v>
      </c>
      <c r="Q124" s="3622" t="s">
        <v>3858</v>
      </c>
      <c r="R124" s="3627" t="s">
        <v>3859</v>
      </c>
      <c r="S124" s="3628" t="s">
        <v>3860</v>
      </c>
      <c r="T124" s="765"/>
      <c r="U124" s="765"/>
      <c r="V124" s="765"/>
      <c r="W124" s="765"/>
      <c r="X124" s="765"/>
      <c r="Y124" s="765"/>
      <c r="Z124" s="765"/>
      <c r="AA124" s="765"/>
      <c r="AB124" s="765"/>
      <c r="AC124" s="765"/>
      <c r="AD124" s="765"/>
    </row>
    <row r="125" spans="1:30">
      <c r="A125" s="3626">
        <v>110</v>
      </c>
      <c r="B125" s="3622">
        <v>2764</v>
      </c>
      <c r="C125" s="3627" t="s">
        <v>3861</v>
      </c>
      <c r="D125" s="3628" t="s">
        <v>3862</v>
      </c>
      <c r="E125" s="3629"/>
      <c r="F125" s="3626">
        <v>434</v>
      </c>
      <c r="G125" s="3622" t="s">
        <v>3863</v>
      </c>
      <c r="H125" s="3627" t="s">
        <v>3864</v>
      </c>
      <c r="I125" s="3628" t="s">
        <v>3865</v>
      </c>
      <c r="J125" s="3629"/>
      <c r="K125" s="3626">
        <v>758</v>
      </c>
      <c r="L125" s="3622" t="s">
        <v>3866</v>
      </c>
      <c r="M125" s="3627" t="s">
        <v>3867</v>
      </c>
      <c r="N125" s="3628" t="s">
        <v>3868</v>
      </c>
      <c r="O125" s="3629"/>
      <c r="P125" s="3626">
        <v>1082</v>
      </c>
      <c r="Q125" s="3622" t="s">
        <v>3869</v>
      </c>
      <c r="R125" s="3627" t="s">
        <v>3870</v>
      </c>
      <c r="S125" s="3628" t="s">
        <v>3871</v>
      </c>
      <c r="T125" s="765"/>
      <c r="U125" s="765"/>
      <c r="V125" s="765"/>
      <c r="W125" s="765"/>
      <c r="X125" s="765"/>
      <c r="Y125" s="765"/>
      <c r="Z125" s="765"/>
      <c r="AA125" s="765"/>
      <c r="AB125" s="765"/>
      <c r="AC125" s="765"/>
      <c r="AD125" s="765"/>
    </row>
    <row r="126" spans="1:30">
      <c r="A126" s="3626">
        <v>111</v>
      </c>
      <c r="B126" s="3622">
        <v>2705</v>
      </c>
      <c r="C126" s="3627" t="s">
        <v>3872</v>
      </c>
      <c r="D126" s="3628" t="s">
        <v>3873</v>
      </c>
      <c r="E126" s="3629"/>
      <c r="F126" s="3626">
        <v>435</v>
      </c>
      <c r="G126" s="3622" t="s">
        <v>3874</v>
      </c>
      <c r="H126" s="3627" t="s">
        <v>3875</v>
      </c>
      <c r="I126" s="3628" t="s">
        <v>3876</v>
      </c>
      <c r="J126" s="3629"/>
      <c r="K126" s="3626">
        <v>759</v>
      </c>
      <c r="L126" s="3622" t="s">
        <v>3877</v>
      </c>
      <c r="M126" s="3627" t="s">
        <v>3878</v>
      </c>
      <c r="N126" s="3628" t="s">
        <v>2509</v>
      </c>
      <c r="O126" s="3629"/>
      <c r="P126" s="3626">
        <v>1083</v>
      </c>
      <c r="Q126" s="3622" t="s">
        <v>3879</v>
      </c>
      <c r="R126" s="3627" t="s">
        <v>3880</v>
      </c>
      <c r="S126" s="3628" t="s">
        <v>3881</v>
      </c>
      <c r="T126" s="765"/>
      <c r="U126" s="765"/>
      <c r="V126" s="765"/>
      <c r="W126" s="765"/>
      <c r="X126" s="765"/>
      <c r="Y126" s="765"/>
      <c r="Z126" s="765"/>
      <c r="AA126" s="765"/>
      <c r="AB126" s="765"/>
      <c r="AC126" s="765"/>
      <c r="AD126" s="765"/>
    </row>
    <row r="127" spans="1:30">
      <c r="A127" s="3626">
        <v>112</v>
      </c>
      <c r="B127" s="3622" t="s">
        <v>3882</v>
      </c>
      <c r="C127" s="3627" t="s">
        <v>3883</v>
      </c>
      <c r="D127" s="3628" t="s">
        <v>3884</v>
      </c>
      <c r="E127" s="3629"/>
      <c r="F127" s="3626">
        <v>436</v>
      </c>
      <c r="G127" s="3622" t="s">
        <v>3885</v>
      </c>
      <c r="H127" s="3627" t="s">
        <v>3886</v>
      </c>
      <c r="I127" s="3628" t="s">
        <v>3887</v>
      </c>
      <c r="J127" s="3629"/>
      <c r="K127" s="3626">
        <v>760</v>
      </c>
      <c r="L127" s="3622" t="s">
        <v>3888</v>
      </c>
      <c r="M127" s="3627" t="s">
        <v>3889</v>
      </c>
      <c r="N127" s="3628" t="s">
        <v>3890</v>
      </c>
      <c r="O127" s="3629"/>
      <c r="P127" s="3626">
        <v>1084</v>
      </c>
      <c r="Q127" s="3622" t="s">
        <v>3891</v>
      </c>
      <c r="R127" s="3627" t="s">
        <v>3892</v>
      </c>
      <c r="S127" s="3628" t="s">
        <v>3893</v>
      </c>
      <c r="T127" s="765"/>
      <c r="U127" s="765"/>
      <c r="V127" s="765"/>
      <c r="W127" s="765"/>
      <c r="X127" s="765"/>
      <c r="Y127" s="765"/>
      <c r="Z127" s="765"/>
      <c r="AA127" s="765"/>
      <c r="AB127" s="765"/>
      <c r="AC127" s="765"/>
      <c r="AD127" s="765"/>
    </row>
    <row r="128" spans="1:30">
      <c r="A128" s="3626">
        <v>113</v>
      </c>
      <c r="B128" s="3622" t="s">
        <v>3894</v>
      </c>
      <c r="C128" s="3627" t="s">
        <v>3895</v>
      </c>
      <c r="D128" s="3628" t="s">
        <v>3896</v>
      </c>
      <c r="E128" s="3629"/>
      <c r="F128" s="3626">
        <v>437</v>
      </c>
      <c r="G128" s="3622" t="s">
        <v>3897</v>
      </c>
      <c r="H128" s="3627" t="s">
        <v>3898</v>
      </c>
      <c r="I128" s="3628" t="s">
        <v>3899</v>
      </c>
      <c r="J128" s="3629"/>
      <c r="K128" s="3626">
        <v>761</v>
      </c>
      <c r="L128" s="3622" t="s">
        <v>3900</v>
      </c>
      <c r="M128" s="3627" t="s">
        <v>3901</v>
      </c>
      <c r="N128" s="3628" t="s">
        <v>3902</v>
      </c>
      <c r="O128" s="3629"/>
      <c r="P128" s="3626">
        <v>1085</v>
      </c>
      <c r="Q128" s="3622" t="s">
        <v>3903</v>
      </c>
      <c r="R128" s="3627" t="s">
        <v>3904</v>
      </c>
      <c r="S128" s="3628" t="s">
        <v>3905</v>
      </c>
      <c r="T128" s="765"/>
      <c r="U128" s="765"/>
      <c r="V128" s="765"/>
      <c r="W128" s="765"/>
      <c r="X128" s="765"/>
      <c r="Y128" s="765"/>
      <c r="Z128" s="765"/>
      <c r="AA128" s="765"/>
      <c r="AB128" s="765"/>
      <c r="AC128" s="765"/>
      <c r="AD128" s="765"/>
    </row>
    <row r="129" spans="1:30">
      <c r="A129" s="3626">
        <v>114</v>
      </c>
      <c r="B129" s="3622">
        <v>2728</v>
      </c>
      <c r="C129" s="3627" t="s">
        <v>3906</v>
      </c>
      <c r="D129" s="3628" t="s">
        <v>3907</v>
      </c>
      <c r="E129" s="3629"/>
      <c r="F129" s="3626">
        <v>438</v>
      </c>
      <c r="G129" s="3622" t="s">
        <v>3908</v>
      </c>
      <c r="H129" s="3627" t="s">
        <v>3909</v>
      </c>
      <c r="I129" s="3628" t="s">
        <v>3910</v>
      </c>
      <c r="J129" s="3629"/>
      <c r="K129" s="3626">
        <v>762</v>
      </c>
      <c r="L129" s="3622" t="s">
        <v>3911</v>
      </c>
      <c r="M129" s="3627" t="s">
        <v>3912</v>
      </c>
      <c r="N129" s="3628" t="s">
        <v>3913</v>
      </c>
      <c r="O129" s="3629"/>
      <c r="P129" s="3626">
        <v>1086</v>
      </c>
      <c r="Q129" s="3622" t="s">
        <v>3914</v>
      </c>
      <c r="R129" s="3627" t="s">
        <v>3915</v>
      </c>
      <c r="S129" s="3628" t="s">
        <v>3916</v>
      </c>
      <c r="T129" s="765"/>
      <c r="U129" s="765"/>
      <c r="V129" s="765"/>
      <c r="W129" s="765"/>
      <c r="X129" s="765"/>
      <c r="Y129" s="765"/>
      <c r="Z129" s="765"/>
      <c r="AA129" s="765"/>
      <c r="AB129" s="765"/>
      <c r="AC129" s="765"/>
      <c r="AD129" s="765"/>
    </row>
    <row r="130" spans="1:30">
      <c r="A130" s="3626">
        <v>115</v>
      </c>
      <c r="B130" s="3622" t="s">
        <v>3917</v>
      </c>
      <c r="C130" s="3627" t="s">
        <v>3918</v>
      </c>
      <c r="D130" s="3628" t="s">
        <v>3919</v>
      </c>
      <c r="E130" s="3629"/>
      <c r="F130" s="3626">
        <v>439</v>
      </c>
      <c r="G130" s="3622" t="s">
        <v>3920</v>
      </c>
      <c r="H130" s="3627" t="s">
        <v>3921</v>
      </c>
      <c r="I130" s="3628" t="s">
        <v>3922</v>
      </c>
      <c r="J130" s="3629"/>
      <c r="K130" s="3626">
        <v>763</v>
      </c>
      <c r="L130" s="3622" t="s">
        <v>3923</v>
      </c>
      <c r="M130" s="3627" t="s">
        <v>3924</v>
      </c>
      <c r="N130" s="3628" t="s">
        <v>3925</v>
      </c>
      <c r="O130" s="3629"/>
      <c r="P130" s="3626">
        <v>1087</v>
      </c>
      <c r="Q130" s="3622" t="s">
        <v>3926</v>
      </c>
      <c r="R130" s="3627" t="s">
        <v>3927</v>
      </c>
      <c r="S130" s="3628" t="s">
        <v>3928</v>
      </c>
      <c r="T130" s="765"/>
      <c r="U130" s="765"/>
      <c r="V130" s="765"/>
      <c r="W130" s="765"/>
      <c r="X130" s="765"/>
      <c r="Y130" s="765"/>
      <c r="Z130" s="765"/>
      <c r="AA130" s="765"/>
      <c r="AB130" s="765"/>
      <c r="AC130" s="765"/>
      <c r="AD130" s="765"/>
    </row>
    <row r="131" spans="1:30">
      <c r="A131" s="3626">
        <v>116</v>
      </c>
      <c r="B131" s="3622">
        <v>2614</v>
      </c>
      <c r="C131" s="3627" t="s">
        <v>3929</v>
      </c>
      <c r="D131" s="3628" t="s">
        <v>3930</v>
      </c>
      <c r="E131" s="3629"/>
      <c r="F131" s="3626">
        <v>440</v>
      </c>
      <c r="G131" s="3622" t="s">
        <v>3931</v>
      </c>
      <c r="H131" s="3627" t="s">
        <v>3932</v>
      </c>
      <c r="I131" s="3628" t="s">
        <v>3933</v>
      </c>
      <c r="J131" s="3629"/>
      <c r="K131" s="3626">
        <v>764</v>
      </c>
      <c r="L131" s="3622" t="s">
        <v>3934</v>
      </c>
      <c r="M131" s="3627" t="s">
        <v>3935</v>
      </c>
      <c r="N131" s="3628" t="s">
        <v>3936</v>
      </c>
      <c r="O131" s="3629"/>
      <c r="P131" s="3626">
        <v>1088</v>
      </c>
      <c r="Q131" s="3622" t="s">
        <v>3937</v>
      </c>
      <c r="R131" s="3627" t="s">
        <v>3938</v>
      </c>
      <c r="S131" s="3628" t="s">
        <v>3939</v>
      </c>
      <c r="T131" s="765"/>
      <c r="U131" s="765"/>
      <c r="V131" s="765"/>
      <c r="W131" s="765"/>
      <c r="X131" s="765"/>
      <c r="Y131" s="765"/>
      <c r="Z131" s="765"/>
      <c r="AA131" s="765"/>
      <c r="AB131" s="765"/>
      <c r="AC131" s="765"/>
      <c r="AD131" s="765"/>
    </row>
    <row r="132" spans="1:30">
      <c r="A132" s="3626">
        <v>117</v>
      </c>
      <c r="B132" s="3622">
        <v>2615</v>
      </c>
      <c r="C132" s="3627" t="s">
        <v>3940</v>
      </c>
      <c r="D132" s="3628" t="s">
        <v>3941</v>
      </c>
      <c r="E132" s="3629"/>
      <c r="F132" s="3626">
        <v>441</v>
      </c>
      <c r="G132" s="3622" t="s">
        <v>3942</v>
      </c>
      <c r="H132" s="3627" t="s">
        <v>3943</v>
      </c>
      <c r="I132" s="3628" t="s">
        <v>3944</v>
      </c>
      <c r="J132" s="3629"/>
      <c r="K132" s="3626">
        <v>765</v>
      </c>
      <c r="L132" s="3622" t="s">
        <v>3945</v>
      </c>
      <c r="M132" s="3627" t="s">
        <v>3946</v>
      </c>
      <c r="N132" s="3628" t="s">
        <v>3947</v>
      </c>
      <c r="O132" s="3629"/>
      <c r="P132" s="3626">
        <v>1089</v>
      </c>
      <c r="Q132" s="3622" t="s">
        <v>3948</v>
      </c>
      <c r="R132" s="3627" t="s">
        <v>3949</v>
      </c>
      <c r="S132" s="3628" t="s">
        <v>3950</v>
      </c>
      <c r="T132" s="765"/>
      <c r="U132" s="765"/>
      <c r="V132" s="765"/>
      <c r="W132" s="765"/>
      <c r="X132" s="765"/>
      <c r="Y132" s="765"/>
      <c r="Z132" s="765"/>
      <c r="AA132" s="765"/>
      <c r="AB132" s="765"/>
      <c r="AC132" s="765"/>
      <c r="AD132" s="765"/>
    </row>
    <row r="133" spans="1:30">
      <c r="A133" s="3626">
        <v>118</v>
      </c>
      <c r="B133" s="3622" t="s">
        <v>3951</v>
      </c>
      <c r="C133" s="3627" t="s">
        <v>3952</v>
      </c>
      <c r="D133" s="3628" t="s">
        <v>3953</v>
      </c>
      <c r="E133" s="3629"/>
      <c r="F133" s="3626">
        <v>442</v>
      </c>
      <c r="G133" s="3622" t="s">
        <v>3954</v>
      </c>
      <c r="H133" s="3627" t="s">
        <v>3955</v>
      </c>
      <c r="I133" s="3628" t="s">
        <v>3956</v>
      </c>
      <c r="J133" s="3629"/>
      <c r="K133" s="3626">
        <v>766</v>
      </c>
      <c r="L133" s="3622" t="s">
        <v>3957</v>
      </c>
      <c r="M133" s="3627" t="s">
        <v>3958</v>
      </c>
      <c r="N133" s="3628" t="s">
        <v>3959</v>
      </c>
      <c r="O133" s="3629"/>
      <c r="P133" s="3626">
        <v>1090</v>
      </c>
      <c r="Q133" s="3622" t="s">
        <v>3960</v>
      </c>
      <c r="R133" s="3627" t="s">
        <v>3961</v>
      </c>
      <c r="S133" s="3628" t="s">
        <v>3962</v>
      </c>
      <c r="T133" s="765"/>
      <c r="U133" s="765"/>
      <c r="V133" s="765"/>
      <c r="W133" s="765"/>
      <c r="X133" s="765"/>
      <c r="Y133" s="765"/>
      <c r="Z133" s="765"/>
      <c r="AA133" s="765"/>
      <c r="AB133" s="765"/>
      <c r="AC133" s="765"/>
      <c r="AD133" s="765"/>
    </row>
    <row r="134" spans="1:30">
      <c r="A134" s="3626">
        <v>119</v>
      </c>
      <c r="B134" s="3622" t="s">
        <v>3963</v>
      </c>
      <c r="C134" s="3627" t="s">
        <v>3964</v>
      </c>
      <c r="D134" s="3628" t="s">
        <v>3965</v>
      </c>
      <c r="E134" s="3629"/>
      <c r="F134" s="3626">
        <v>443</v>
      </c>
      <c r="G134" s="3622" t="s">
        <v>3966</v>
      </c>
      <c r="H134" s="3627" t="s">
        <v>3967</v>
      </c>
      <c r="I134" s="3628" t="s">
        <v>3968</v>
      </c>
      <c r="J134" s="3629"/>
      <c r="K134" s="3626">
        <v>767</v>
      </c>
      <c r="L134" s="3622" t="s">
        <v>3969</v>
      </c>
      <c r="M134" s="3627" t="s">
        <v>3970</v>
      </c>
      <c r="N134" s="3628" t="s">
        <v>3971</v>
      </c>
      <c r="O134" s="3629"/>
      <c r="P134" s="3626">
        <v>1091</v>
      </c>
      <c r="Q134" s="3622" t="s">
        <v>3972</v>
      </c>
      <c r="R134" s="3627" t="s">
        <v>3973</v>
      </c>
      <c r="S134" s="3628" t="s">
        <v>3974</v>
      </c>
      <c r="T134" s="765"/>
      <c r="U134" s="765"/>
      <c r="V134" s="765"/>
      <c r="W134" s="765"/>
      <c r="X134" s="765"/>
      <c r="Y134" s="765"/>
      <c r="Z134" s="765"/>
      <c r="AA134" s="765"/>
      <c r="AB134" s="765"/>
      <c r="AC134" s="765"/>
      <c r="AD134" s="765"/>
    </row>
    <row r="135" spans="1:30">
      <c r="A135" s="3626">
        <v>120</v>
      </c>
      <c r="B135" s="3622" t="s">
        <v>3975</v>
      </c>
      <c r="C135" s="3627" t="s">
        <v>3976</v>
      </c>
      <c r="D135" s="3628" t="s">
        <v>3977</v>
      </c>
      <c r="E135" s="3629"/>
      <c r="F135" s="3626">
        <v>444</v>
      </c>
      <c r="G135" s="3622" t="s">
        <v>3978</v>
      </c>
      <c r="H135" s="3627" t="s">
        <v>3979</v>
      </c>
      <c r="I135" s="3628" t="s">
        <v>1567</v>
      </c>
      <c r="J135" s="3629"/>
      <c r="K135" s="3626">
        <v>768</v>
      </c>
      <c r="L135" s="3622" t="s">
        <v>3980</v>
      </c>
      <c r="M135" s="3627" t="s">
        <v>3981</v>
      </c>
      <c r="N135" s="3628" t="s">
        <v>3982</v>
      </c>
      <c r="O135" s="3629"/>
      <c r="P135" s="3626">
        <v>1092</v>
      </c>
      <c r="Q135" s="3622" t="s">
        <v>3983</v>
      </c>
      <c r="R135" s="3627" t="s">
        <v>3984</v>
      </c>
      <c r="S135" s="3628" t="s">
        <v>3985</v>
      </c>
      <c r="T135" s="765"/>
      <c r="U135" s="765"/>
      <c r="V135" s="765"/>
      <c r="W135" s="765"/>
      <c r="X135" s="765"/>
      <c r="Y135" s="765"/>
      <c r="Z135" s="765"/>
      <c r="AA135" s="765"/>
      <c r="AB135" s="765"/>
      <c r="AC135" s="765"/>
      <c r="AD135" s="765"/>
    </row>
    <row r="136" spans="1:30">
      <c r="A136" s="3626">
        <v>121</v>
      </c>
      <c r="B136" s="3622" t="s">
        <v>3986</v>
      </c>
      <c r="C136" s="3627" t="s">
        <v>3987</v>
      </c>
      <c r="D136" s="3628" t="s">
        <v>3988</v>
      </c>
      <c r="E136" s="3629"/>
      <c r="F136" s="3626">
        <v>445</v>
      </c>
      <c r="G136" s="3622" t="s">
        <v>3989</v>
      </c>
      <c r="H136" s="3627" t="s">
        <v>3990</v>
      </c>
      <c r="I136" s="3628" t="s">
        <v>3991</v>
      </c>
      <c r="J136" s="3629"/>
      <c r="K136" s="3626">
        <v>769</v>
      </c>
      <c r="L136" s="3622" t="s">
        <v>3992</v>
      </c>
      <c r="M136" s="3627" t="s">
        <v>3993</v>
      </c>
      <c r="N136" s="3628" t="s">
        <v>3994</v>
      </c>
      <c r="O136" s="3629"/>
      <c r="P136" s="3626">
        <v>1093</v>
      </c>
      <c r="Q136" s="3622" t="s">
        <v>3995</v>
      </c>
      <c r="R136" s="3627" t="s">
        <v>3996</v>
      </c>
      <c r="S136" s="3628" t="s">
        <v>3997</v>
      </c>
      <c r="T136" s="765"/>
      <c r="U136" s="765"/>
      <c r="V136" s="765"/>
      <c r="W136" s="765"/>
      <c r="X136" s="765"/>
      <c r="Y136" s="765"/>
      <c r="Z136" s="765"/>
      <c r="AA136" s="765"/>
      <c r="AB136" s="765"/>
      <c r="AC136" s="765"/>
      <c r="AD136" s="765"/>
    </row>
    <row r="137" spans="1:30">
      <c r="A137" s="3626">
        <v>122</v>
      </c>
      <c r="B137" s="3622" t="s">
        <v>3998</v>
      </c>
      <c r="C137" s="3627" t="s">
        <v>3999</v>
      </c>
      <c r="D137" s="3628" t="s">
        <v>4000</v>
      </c>
      <c r="E137" s="3629"/>
      <c r="F137" s="3626">
        <v>446</v>
      </c>
      <c r="G137" s="3622" t="s">
        <v>4001</v>
      </c>
      <c r="H137" s="3627" t="s">
        <v>4002</v>
      </c>
      <c r="I137" s="3628" t="s">
        <v>4003</v>
      </c>
      <c r="J137" s="3629"/>
      <c r="K137" s="3626">
        <v>770</v>
      </c>
      <c r="L137" s="3622" t="s">
        <v>4004</v>
      </c>
      <c r="M137" s="3627" t="s">
        <v>4005</v>
      </c>
      <c r="N137" s="3628" t="s">
        <v>4006</v>
      </c>
      <c r="O137" s="3629"/>
      <c r="P137" s="3626">
        <v>1094</v>
      </c>
      <c r="Q137" s="3622" t="s">
        <v>4007</v>
      </c>
      <c r="R137" s="3627" t="s">
        <v>4008</v>
      </c>
      <c r="S137" s="3628" t="s">
        <v>4009</v>
      </c>
      <c r="T137" s="765"/>
      <c r="U137" s="765"/>
      <c r="V137" s="765"/>
      <c r="W137" s="765"/>
      <c r="X137" s="765"/>
      <c r="Y137" s="765"/>
      <c r="Z137" s="765"/>
      <c r="AA137" s="765"/>
      <c r="AB137" s="765"/>
      <c r="AC137" s="765"/>
      <c r="AD137" s="765"/>
    </row>
    <row r="138" spans="1:30">
      <c r="A138" s="3626">
        <v>123</v>
      </c>
      <c r="B138" s="3622" t="s">
        <v>4010</v>
      </c>
      <c r="C138" s="3627" t="s">
        <v>4011</v>
      </c>
      <c r="D138" s="3628" t="s">
        <v>4012</v>
      </c>
      <c r="E138" s="3629"/>
      <c r="F138" s="3626">
        <v>447</v>
      </c>
      <c r="G138" s="3622" t="s">
        <v>4013</v>
      </c>
      <c r="H138" s="3627" t="s">
        <v>4014</v>
      </c>
      <c r="I138" s="3628" t="s">
        <v>4015</v>
      </c>
      <c r="J138" s="3629"/>
      <c r="K138" s="3626">
        <v>771</v>
      </c>
      <c r="L138" s="3622" t="s">
        <v>4016</v>
      </c>
      <c r="M138" s="3627" t="s">
        <v>4017</v>
      </c>
      <c r="N138" s="3628" t="s">
        <v>4018</v>
      </c>
      <c r="O138" s="3629"/>
      <c r="P138" s="3626">
        <v>1095</v>
      </c>
      <c r="Q138" s="3622" t="s">
        <v>4019</v>
      </c>
      <c r="R138" s="3627" t="s">
        <v>4020</v>
      </c>
      <c r="S138" s="3628" t="s">
        <v>4021</v>
      </c>
      <c r="T138" s="765"/>
      <c r="U138" s="765"/>
      <c r="V138" s="765"/>
      <c r="W138" s="765"/>
      <c r="X138" s="765"/>
      <c r="Y138" s="765"/>
      <c r="Z138" s="765"/>
      <c r="AA138" s="765"/>
      <c r="AB138" s="765"/>
      <c r="AC138" s="765"/>
      <c r="AD138" s="765"/>
    </row>
    <row r="139" spans="1:30">
      <c r="A139" s="3626">
        <v>124</v>
      </c>
      <c r="B139" s="3622" t="s">
        <v>4022</v>
      </c>
      <c r="C139" s="3627" t="s">
        <v>4023</v>
      </c>
      <c r="D139" s="3628" t="s">
        <v>4024</v>
      </c>
      <c r="E139" s="3629"/>
      <c r="F139" s="3626">
        <v>448</v>
      </c>
      <c r="G139" s="3622" t="s">
        <v>4025</v>
      </c>
      <c r="H139" s="3627" t="s">
        <v>4026</v>
      </c>
      <c r="I139" s="3628" t="s">
        <v>4027</v>
      </c>
      <c r="J139" s="3629"/>
      <c r="K139" s="3626">
        <v>772</v>
      </c>
      <c r="L139" s="3622" t="s">
        <v>4028</v>
      </c>
      <c r="M139" s="3627" t="s">
        <v>4029</v>
      </c>
      <c r="N139" s="3628" t="s">
        <v>4030</v>
      </c>
      <c r="O139" s="3629"/>
      <c r="P139" s="3626">
        <v>1096</v>
      </c>
      <c r="Q139" s="3622" t="s">
        <v>4031</v>
      </c>
      <c r="R139" s="3627" t="s">
        <v>4032</v>
      </c>
      <c r="S139" s="3628" t="s">
        <v>4033</v>
      </c>
      <c r="T139" s="765"/>
      <c r="U139" s="765"/>
      <c r="V139" s="765"/>
      <c r="W139" s="765"/>
      <c r="X139" s="765"/>
      <c r="Y139" s="765"/>
      <c r="Z139" s="765"/>
      <c r="AA139" s="765"/>
      <c r="AB139" s="765"/>
      <c r="AC139" s="765"/>
      <c r="AD139" s="765"/>
    </row>
    <row r="140" spans="1:30">
      <c r="A140" s="3626">
        <v>125</v>
      </c>
      <c r="B140" s="3622" t="s">
        <v>4034</v>
      </c>
      <c r="C140" s="3627" t="s">
        <v>4035</v>
      </c>
      <c r="D140" s="3628" t="s">
        <v>4036</v>
      </c>
      <c r="E140" s="3629"/>
      <c r="F140" s="3626">
        <v>449</v>
      </c>
      <c r="G140" s="3622" t="s">
        <v>4037</v>
      </c>
      <c r="H140" s="3627" t="s">
        <v>4038</v>
      </c>
      <c r="I140" s="3628" t="s">
        <v>4039</v>
      </c>
      <c r="J140" s="3629"/>
      <c r="K140" s="3626">
        <v>773</v>
      </c>
      <c r="L140" s="3622" t="s">
        <v>4040</v>
      </c>
      <c r="M140" s="3627" t="s">
        <v>4041</v>
      </c>
      <c r="N140" s="3628" t="s">
        <v>4042</v>
      </c>
      <c r="O140" s="3629"/>
      <c r="P140" s="3626">
        <v>1097</v>
      </c>
      <c r="Q140" s="3622" t="s">
        <v>4043</v>
      </c>
      <c r="R140" s="3627" t="s">
        <v>4044</v>
      </c>
      <c r="S140" s="3628" t="s">
        <v>4045</v>
      </c>
      <c r="T140" s="765"/>
      <c r="U140" s="765"/>
      <c r="V140" s="765"/>
      <c r="W140" s="765"/>
      <c r="X140" s="765"/>
      <c r="Y140" s="765"/>
      <c r="Z140" s="765"/>
      <c r="AA140" s="765"/>
      <c r="AB140" s="765"/>
      <c r="AC140" s="765"/>
      <c r="AD140" s="765"/>
    </row>
    <row r="141" spans="1:30">
      <c r="A141" s="3626">
        <v>126</v>
      </c>
      <c r="B141" s="3622">
        <v>2618</v>
      </c>
      <c r="C141" s="3627" t="s">
        <v>4046</v>
      </c>
      <c r="D141" s="3628" t="s">
        <v>4047</v>
      </c>
      <c r="E141" s="3629"/>
      <c r="F141" s="3626">
        <v>450</v>
      </c>
      <c r="G141" s="3622" t="s">
        <v>4048</v>
      </c>
      <c r="H141" s="3627" t="s">
        <v>4049</v>
      </c>
      <c r="I141" s="3628" t="s">
        <v>4050</v>
      </c>
      <c r="J141" s="3629"/>
      <c r="K141" s="3626">
        <v>774</v>
      </c>
      <c r="L141" s="3622" t="s">
        <v>4051</v>
      </c>
      <c r="M141" s="3627" t="s">
        <v>4052</v>
      </c>
      <c r="N141" s="3628" t="s">
        <v>4053</v>
      </c>
      <c r="O141" s="3629"/>
      <c r="P141" s="3626">
        <v>1098</v>
      </c>
      <c r="Q141" s="3622" t="s">
        <v>4054</v>
      </c>
      <c r="R141" s="3627" t="s">
        <v>4055</v>
      </c>
      <c r="S141" s="3628" t="s">
        <v>4056</v>
      </c>
      <c r="T141" s="765"/>
      <c r="U141" s="765"/>
      <c r="V141" s="765"/>
      <c r="W141" s="765"/>
      <c r="X141" s="765"/>
      <c r="Y141" s="765"/>
      <c r="Z141" s="765"/>
      <c r="AA141" s="765"/>
      <c r="AB141" s="765"/>
      <c r="AC141" s="765"/>
      <c r="AD141" s="765"/>
    </row>
    <row r="142" spans="1:30">
      <c r="A142" s="3626">
        <v>127</v>
      </c>
      <c r="B142" s="3622" t="s">
        <v>4057</v>
      </c>
      <c r="C142" s="3627" t="s">
        <v>4058</v>
      </c>
      <c r="D142" s="3628" t="s">
        <v>4059</v>
      </c>
      <c r="E142" s="3629"/>
      <c r="F142" s="3626">
        <v>451</v>
      </c>
      <c r="G142" s="3622" t="s">
        <v>4060</v>
      </c>
      <c r="H142" s="3627" t="s">
        <v>4061</v>
      </c>
      <c r="I142" s="3628" t="s">
        <v>4062</v>
      </c>
      <c r="J142" s="3629"/>
      <c r="K142" s="3626">
        <v>775</v>
      </c>
      <c r="L142" s="3622" t="s">
        <v>4063</v>
      </c>
      <c r="M142" s="3627" t="s">
        <v>4064</v>
      </c>
      <c r="N142" s="3628" t="s">
        <v>4065</v>
      </c>
      <c r="O142" s="3629"/>
      <c r="P142" s="3626">
        <v>1099</v>
      </c>
      <c r="Q142" s="3622" t="s">
        <v>4066</v>
      </c>
      <c r="R142" s="3627" t="s">
        <v>4067</v>
      </c>
      <c r="S142" s="3628" t="s">
        <v>4068</v>
      </c>
      <c r="T142" s="765"/>
      <c r="U142" s="765"/>
      <c r="V142" s="765"/>
      <c r="W142" s="765"/>
      <c r="X142" s="765"/>
      <c r="Y142" s="765"/>
      <c r="Z142" s="765"/>
      <c r="AA142" s="765"/>
      <c r="AB142" s="765"/>
      <c r="AC142" s="765"/>
      <c r="AD142" s="765"/>
    </row>
    <row r="143" spans="1:30">
      <c r="A143" s="3626">
        <v>128</v>
      </c>
      <c r="B143" s="3622" t="s">
        <v>4069</v>
      </c>
      <c r="C143" s="3627" t="s">
        <v>4070</v>
      </c>
      <c r="D143" s="3628" t="s">
        <v>4071</v>
      </c>
      <c r="E143" s="3629"/>
      <c r="F143" s="3626">
        <v>452</v>
      </c>
      <c r="G143" s="3622" t="s">
        <v>4072</v>
      </c>
      <c r="H143" s="3627" t="s">
        <v>4073</v>
      </c>
      <c r="I143" s="3628" t="s">
        <v>4074</v>
      </c>
      <c r="J143" s="3629"/>
      <c r="K143" s="3626">
        <v>776</v>
      </c>
      <c r="L143" s="3622" t="s">
        <v>4075</v>
      </c>
      <c r="M143" s="3627" t="s">
        <v>4076</v>
      </c>
      <c r="N143" s="3628" t="s">
        <v>4077</v>
      </c>
      <c r="O143" s="3629"/>
      <c r="P143" s="3626">
        <v>1100</v>
      </c>
      <c r="Q143" s="3622" t="s">
        <v>4078</v>
      </c>
      <c r="R143" s="3627" t="s">
        <v>4079</v>
      </c>
      <c r="S143" s="3628" t="s">
        <v>4080</v>
      </c>
      <c r="T143" s="765"/>
      <c r="U143" s="765"/>
      <c r="V143" s="765"/>
      <c r="W143" s="765"/>
      <c r="X143" s="765"/>
      <c r="Y143" s="765"/>
      <c r="Z143" s="765"/>
      <c r="AA143" s="765"/>
      <c r="AB143" s="765"/>
      <c r="AC143" s="765"/>
      <c r="AD143" s="765"/>
    </row>
    <row r="144" spans="1:30">
      <c r="A144" s="3626">
        <v>129</v>
      </c>
      <c r="B144" s="3622">
        <v>2692</v>
      </c>
      <c r="C144" s="3627" t="s">
        <v>4081</v>
      </c>
      <c r="D144" s="3628" t="s">
        <v>4082</v>
      </c>
      <c r="E144" s="3629"/>
      <c r="F144" s="3626">
        <v>453</v>
      </c>
      <c r="G144" s="3622" t="s">
        <v>4083</v>
      </c>
      <c r="H144" s="3627" t="s">
        <v>4084</v>
      </c>
      <c r="I144" s="3628" t="s">
        <v>4085</v>
      </c>
      <c r="J144" s="3629"/>
      <c r="K144" s="3626">
        <v>777</v>
      </c>
      <c r="L144" s="3622" t="s">
        <v>4086</v>
      </c>
      <c r="M144" s="3627" t="s">
        <v>4087</v>
      </c>
      <c r="N144" s="3628" t="s">
        <v>4088</v>
      </c>
      <c r="O144" s="3629"/>
      <c r="P144" s="3626">
        <v>1101</v>
      </c>
      <c r="Q144" s="3622" t="s">
        <v>4089</v>
      </c>
      <c r="R144" s="3627" t="s">
        <v>4090</v>
      </c>
      <c r="S144" s="3628" t="s">
        <v>4091</v>
      </c>
      <c r="T144" s="765"/>
      <c r="U144" s="765"/>
      <c r="V144" s="765"/>
      <c r="W144" s="765"/>
      <c r="X144" s="765"/>
      <c r="Y144" s="765"/>
      <c r="Z144" s="765"/>
      <c r="AA144" s="765"/>
      <c r="AB144" s="765"/>
      <c r="AC144" s="765"/>
      <c r="AD144" s="765"/>
    </row>
    <row r="145" spans="1:30">
      <c r="A145" s="3626">
        <v>130</v>
      </c>
      <c r="B145" s="3622">
        <v>2693</v>
      </c>
      <c r="C145" s="3627" t="s">
        <v>4092</v>
      </c>
      <c r="D145" s="3628" t="s">
        <v>4093</v>
      </c>
      <c r="E145" s="3629"/>
      <c r="F145" s="3626">
        <v>454</v>
      </c>
      <c r="G145" s="3622" t="s">
        <v>4094</v>
      </c>
      <c r="H145" s="3627" t="s">
        <v>4095</v>
      </c>
      <c r="I145" s="3628" t="s">
        <v>4096</v>
      </c>
      <c r="J145" s="3629"/>
      <c r="K145" s="3626">
        <v>778</v>
      </c>
      <c r="L145" s="3622" t="s">
        <v>4097</v>
      </c>
      <c r="M145" s="3627" t="s">
        <v>4098</v>
      </c>
      <c r="N145" s="3628" t="s">
        <v>4099</v>
      </c>
      <c r="O145" s="3629"/>
      <c r="P145" s="3626">
        <v>1102</v>
      </c>
      <c r="Q145" s="3622" t="s">
        <v>4100</v>
      </c>
      <c r="R145" s="3627" t="s">
        <v>4101</v>
      </c>
      <c r="S145" s="3628" t="s">
        <v>4102</v>
      </c>
      <c r="T145" s="765"/>
      <c r="U145" s="765"/>
      <c r="V145" s="765"/>
      <c r="W145" s="765"/>
      <c r="X145" s="765"/>
      <c r="Y145" s="765"/>
      <c r="Z145" s="765"/>
      <c r="AA145" s="765"/>
      <c r="AB145" s="765"/>
      <c r="AC145" s="765"/>
      <c r="AD145" s="765"/>
    </row>
    <row r="146" spans="1:30">
      <c r="A146" s="3626">
        <v>131</v>
      </c>
      <c r="B146" s="3622">
        <v>2694</v>
      </c>
      <c r="C146" s="3627" t="s">
        <v>4103</v>
      </c>
      <c r="E146" s="3629"/>
      <c r="F146" s="3626">
        <v>455</v>
      </c>
      <c r="G146" s="3622" t="s">
        <v>4104</v>
      </c>
      <c r="H146" s="3627" t="s">
        <v>4105</v>
      </c>
      <c r="I146" s="3628" t="s">
        <v>4106</v>
      </c>
      <c r="J146" s="3629"/>
      <c r="K146" s="3626">
        <v>779</v>
      </c>
      <c r="L146" s="3622" t="s">
        <v>4107</v>
      </c>
      <c r="M146" s="3627" t="s">
        <v>4108</v>
      </c>
      <c r="N146" s="3628" t="s">
        <v>4109</v>
      </c>
      <c r="O146" s="3629"/>
      <c r="P146" s="3626">
        <v>1103</v>
      </c>
      <c r="Q146" s="3622" t="s">
        <v>4110</v>
      </c>
      <c r="R146" s="3627" t="s">
        <v>4111</v>
      </c>
      <c r="S146" s="3628" t="s">
        <v>4112</v>
      </c>
      <c r="T146" s="765"/>
      <c r="U146" s="765"/>
      <c r="V146" s="765"/>
      <c r="W146" s="765"/>
      <c r="X146" s="765"/>
      <c r="Y146" s="765"/>
      <c r="Z146" s="765"/>
      <c r="AA146" s="765"/>
      <c r="AB146" s="765"/>
      <c r="AC146" s="765"/>
      <c r="AD146" s="765"/>
    </row>
    <row r="147" spans="1:30">
      <c r="A147" s="3626">
        <v>132</v>
      </c>
      <c r="B147" s="3622">
        <v>2695</v>
      </c>
      <c r="C147" s="3627" t="s">
        <v>4113</v>
      </c>
      <c r="E147" s="3629"/>
      <c r="F147" s="3626">
        <v>456</v>
      </c>
      <c r="G147" s="3622" t="s">
        <v>4114</v>
      </c>
      <c r="H147" s="3627" t="s">
        <v>4115</v>
      </c>
      <c r="I147" s="3628" t="s">
        <v>4116</v>
      </c>
      <c r="J147" s="3629"/>
      <c r="K147" s="3626">
        <v>780</v>
      </c>
      <c r="L147" s="3622" t="s">
        <v>4117</v>
      </c>
      <c r="M147" s="3627" t="s">
        <v>4118</v>
      </c>
      <c r="N147" s="3628" t="s">
        <v>4119</v>
      </c>
      <c r="O147" s="3629"/>
      <c r="P147" s="3626">
        <v>1104</v>
      </c>
      <c r="Q147" s="3622" t="s">
        <v>4120</v>
      </c>
      <c r="R147" s="3627" t="s">
        <v>4121</v>
      </c>
      <c r="S147" s="3628" t="s">
        <v>4122</v>
      </c>
      <c r="T147" s="765"/>
      <c r="U147" s="765"/>
      <c r="V147" s="765"/>
      <c r="W147" s="765"/>
      <c r="X147" s="765"/>
      <c r="Y147" s="765"/>
      <c r="Z147" s="765"/>
      <c r="AA147" s="765"/>
      <c r="AB147" s="765"/>
      <c r="AC147" s="765"/>
      <c r="AD147" s="765"/>
    </row>
    <row r="148" spans="1:30">
      <c r="A148" s="3626">
        <v>133</v>
      </c>
      <c r="B148" s="3622">
        <v>2696</v>
      </c>
      <c r="C148" s="3627" t="s">
        <v>4123</v>
      </c>
      <c r="E148" s="3629"/>
      <c r="F148" s="3626">
        <v>457</v>
      </c>
      <c r="G148" s="3622" t="s">
        <v>4124</v>
      </c>
      <c r="H148" s="3627" t="s">
        <v>4125</v>
      </c>
      <c r="I148" s="3628" t="s">
        <v>4126</v>
      </c>
      <c r="J148" s="3629"/>
      <c r="K148" s="3626">
        <v>781</v>
      </c>
      <c r="L148" s="3622" t="s">
        <v>4127</v>
      </c>
      <c r="M148" s="3627" t="s">
        <v>4128</v>
      </c>
      <c r="N148" s="3628" t="s">
        <v>4129</v>
      </c>
      <c r="O148" s="3629"/>
      <c r="P148" s="3626">
        <v>1105</v>
      </c>
      <c r="Q148" s="3622" t="s">
        <v>4130</v>
      </c>
      <c r="R148" s="3627" t="s">
        <v>4131</v>
      </c>
      <c r="S148" s="3628" t="s">
        <v>4132</v>
      </c>
      <c r="T148" s="765"/>
      <c r="U148" s="765"/>
      <c r="V148" s="765"/>
      <c r="W148" s="765"/>
      <c r="X148" s="765"/>
      <c r="Y148" s="765"/>
      <c r="Z148" s="765"/>
      <c r="AA148" s="765"/>
      <c r="AB148" s="765"/>
      <c r="AC148" s="765"/>
      <c r="AD148" s="765"/>
    </row>
    <row r="149" spans="1:30">
      <c r="A149" s="3626">
        <v>134</v>
      </c>
      <c r="B149" s="3622">
        <v>2697</v>
      </c>
      <c r="C149" s="3627" t="s">
        <v>4133</v>
      </c>
      <c r="E149" s="3629"/>
      <c r="F149" s="3626">
        <v>458</v>
      </c>
      <c r="G149" s="3622" t="s">
        <v>4134</v>
      </c>
      <c r="H149" s="3627" t="s">
        <v>4135</v>
      </c>
      <c r="I149" s="3628" t="s">
        <v>4136</v>
      </c>
      <c r="J149" s="3629"/>
      <c r="K149" s="3626">
        <v>782</v>
      </c>
      <c r="L149" s="3622" t="s">
        <v>4137</v>
      </c>
      <c r="M149" s="3627" t="s">
        <v>4138</v>
      </c>
      <c r="N149" s="3628" t="s">
        <v>4139</v>
      </c>
      <c r="O149" s="3629"/>
      <c r="P149" s="3626">
        <v>1106</v>
      </c>
      <c r="Q149" s="3622" t="s">
        <v>4140</v>
      </c>
      <c r="R149" s="3627" t="s">
        <v>4141</v>
      </c>
      <c r="S149" s="3628" t="s">
        <v>4142</v>
      </c>
      <c r="T149" s="765"/>
      <c r="U149" s="765"/>
      <c r="V149" s="765"/>
      <c r="W149" s="765"/>
      <c r="X149" s="765"/>
      <c r="Y149" s="765"/>
      <c r="Z149" s="765"/>
      <c r="AA149" s="765"/>
      <c r="AB149" s="765"/>
      <c r="AC149" s="765"/>
      <c r="AD149" s="765"/>
    </row>
    <row r="150" spans="1:30">
      <c r="A150" s="3626">
        <v>135</v>
      </c>
      <c r="B150" s="3622">
        <v>2699</v>
      </c>
      <c r="C150" s="3627" t="s">
        <v>4143</v>
      </c>
      <c r="D150" s="3628" t="s">
        <v>4144</v>
      </c>
      <c r="E150" s="3629"/>
      <c r="F150" s="3626">
        <v>459</v>
      </c>
      <c r="G150" s="3622" t="s">
        <v>4145</v>
      </c>
      <c r="H150" s="3627" t="s">
        <v>4146</v>
      </c>
      <c r="I150" s="3628" t="s">
        <v>4147</v>
      </c>
      <c r="J150" s="3629"/>
      <c r="K150" s="3626">
        <v>783</v>
      </c>
      <c r="L150" s="3622" t="s">
        <v>4148</v>
      </c>
      <c r="M150" s="3627" t="s">
        <v>4149</v>
      </c>
      <c r="N150" s="3628" t="s">
        <v>4150</v>
      </c>
      <c r="O150" s="3629"/>
      <c r="P150" s="3626">
        <v>1107</v>
      </c>
      <c r="Q150" s="3622" t="s">
        <v>4151</v>
      </c>
      <c r="R150" s="3627" t="s">
        <v>4152</v>
      </c>
      <c r="S150" s="3628" t="s">
        <v>4153</v>
      </c>
      <c r="T150" s="765"/>
      <c r="U150" s="765"/>
      <c r="V150" s="765"/>
      <c r="W150" s="765"/>
      <c r="X150" s="765"/>
      <c r="Y150" s="765"/>
      <c r="Z150" s="765"/>
      <c r="AA150" s="765"/>
      <c r="AB150" s="765"/>
      <c r="AC150" s="765"/>
      <c r="AD150" s="765"/>
    </row>
    <row r="151" spans="1:30">
      <c r="A151" s="3626">
        <v>136</v>
      </c>
      <c r="B151" s="3622" t="s">
        <v>4154</v>
      </c>
      <c r="C151" s="3627" t="s">
        <v>4155</v>
      </c>
      <c r="D151" s="3628" t="s">
        <v>4156</v>
      </c>
      <c r="E151" s="3629"/>
      <c r="F151" s="3626">
        <v>460</v>
      </c>
      <c r="G151" s="3622" t="s">
        <v>4157</v>
      </c>
      <c r="H151" s="3627" t="s">
        <v>4158</v>
      </c>
      <c r="I151" s="3628" t="s">
        <v>4159</v>
      </c>
      <c r="J151" s="3629"/>
      <c r="K151" s="3626">
        <v>784</v>
      </c>
      <c r="L151" s="3622" t="s">
        <v>4160</v>
      </c>
      <c r="M151" s="3627" t="s">
        <v>4161</v>
      </c>
      <c r="N151" s="3628" t="s">
        <v>4162</v>
      </c>
      <c r="O151" s="3629"/>
      <c r="P151" s="3626">
        <v>1108</v>
      </c>
      <c r="Q151" s="3622" t="s">
        <v>4163</v>
      </c>
      <c r="R151" s="3627" t="s">
        <v>4164</v>
      </c>
      <c r="S151" s="3628" t="s">
        <v>4165</v>
      </c>
      <c r="T151" s="765"/>
      <c r="U151" s="765"/>
      <c r="V151" s="765"/>
      <c r="W151" s="765"/>
      <c r="X151" s="765"/>
      <c r="Y151" s="765"/>
      <c r="Z151" s="765"/>
      <c r="AA151" s="765"/>
      <c r="AB151" s="765"/>
      <c r="AC151" s="765"/>
      <c r="AD151" s="765"/>
    </row>
    <row r="152" spans="1:30">
      <c r="A152" s="3626">
        <v>137</v>
      </c>
      <c r="B152" s="3622" t="s">
        <v>4166</v>
      </c>
      <c r="C152" s="3627" t="s">
        <v>4167</v>
      </c>
      <c r="D152" s="3628" t="s">
        <v>4168</v>
      </c>
      <c r="E152" s="3629"/>
      <c r="F152" s="3626">
        <v>461</v>
      </c>
      <c r="G152" s="3622" t="s">
        <v>4169</v>
      </c>
      <c r="H152" s="3627" t="s">
        <v>4170</v>
      </c>
      <c r="I152" s="3628" t="s">
        <v>4171</v>
      </c>
      <c r="J152" s="3629"/>
      <c r="K152" s="3626">
        <v>785</v>
      </c>
      <c r="L152" s="3622" t="s">
        <v>4172</v>
      </c>
      <c r="M152" s="3627" t="s">
        <v>4173</v>
      </c>
      <c r="N152" s="3628" t="s">
        <v>4174</v>
      </c>
      <c r="O152" s="3629"/>
      <c r="P152" s="3626">
        <v>1109</v>
      </c>
      <c r="Q152" s="3622" t="s">
        <v>4175</v>
      </c>
      <c r="R152" s="3627" t="s">
        <v>4176</v>
      </c>
      <c r="S152" s="3628" t="s">
        <v>4177</v>
      </c>
      <c r="T152" s="765"/>
      <c r="U152" s="765"/>
      <c r="V152" s="765"/>
      <c r="W152" s="765"/>
      <c r="X152" s="765"/>
      <c r="Y152" s="765"/>
      <c r="Z152" s="765"/>
      <c r="AA152" s="765"/>
      <c r="AB152" s="765"/>
      <c r="AC152" s="765"/>
      <c r="AD152" s="765"/>
    </row>
    <row r="153" spans="1:30">
      <c r="A153" s="3626">
        <v>138</v>
      </c>
      <c r="B153" s="3622" t="s">
        <v>4178</v>
      </c>
      <c r="C153" s="3627" t="s">
        <v>4179</v>
      </c>
      <c r="D153" s="3628" t="s">
        <v>4180</v>
      </c>
      <c r="E153" s="3629"/>
      <c r="F153" s="3626">
        <v>462</v>
      </c>
      <c r="G153" s="3622" t="s">
        <v>4181</v>
      </c>
      <c r="H153" s="3627" t="s">
        <v>4182</v>
      </c>
      <c r="I153" s="3628" t="s">
        <v>4183</v>
      </c>
      <c r="J153" s="3629"/>
      <c r="K153" s="3626">
        <v>786</v>
      </c>
      <c r="L153" s="3622" t="s">
        <v>4184</v>
      </c>
      <c r="M153" s="3627" t="s">
        <v>4185</v>
      </c>
      <c r="N153" s="3628" t="s">
        <v>4186</v>
      </c>
      <c r="O153" s="3629"/>
      <c r="P153" s="3626">
        <v>1110</v>
      </c>
      <c r="Q153" s="3622" t="s">
        <v>4187</v>
      </c>
      <c r="R153" s="3627" t="s">
        <v>4188</v>
      </c>
      <c r="S153" s="3628" t="s">
        <v>4189</v>
      </c>
      <c r="T153" s="765"/>
      <c r="U153" s="765"/>
      <c r="V153" s="765"/>
      <c r="W153" s="765"/>
      <c r="X153" s="765"/>
      <c r="Y153" s="765"/>
      <c r="Z153" s="765"/>
      <c r="AA153" s="765"/>
      <c r="AB153" s="765"/>
      <c r="AC153" s="765"/>
      <c r="AD153" s="765"/>
    </row>
    <row r="154" spans="1:30">
      <c r="A154" s="3626">
        <v>139</v>
      </c>
      <c r="B154" s="3622" t="s">
        <v>4190</v>
      </c>
      <c r="C154" s="3627" t="s">
        <v>4191</v>
      </c>
      <c r="D154" s="3628" t="s">
        <v>4192</v>
      </c>
      <c r="E154" s="3629"/>
      <c r="F154" s="3626">
        <v>463</v>
      </c>
      <c r="G154" s="3622" t="s">
        <v>4193</v>
      </c>
      <c r="H154" s="3627" t="s">
        <v>4194</v>
      </c>
      <c r="I154" s="3628" t="s">
        <v>4195</v>
      </c>
      <c r="J154" s="3629"/>
      <c r="K154" s="3626">
        <v>787</v>
      </c>
      <c r="L154" s="3622" t="s">
        <v>4196</v>
      </c>
      <c r="M154" s="3627" t="s">
        <v>4197</v>
      </c>
      <c r="N154" s="3628" t="s">
        <v>4198</v>
      </c>
      <c r="O154" s="3629"/>
      <c r="P154" s="3626">
        <v>1111</v>
      </c>
      <c r="Q154" s="3622" t="s">
        <v>4199</v>
      </c>
      <c r="R154" s="3627" t="s">
        <v>4200</v>
      </c>
      <c r="S154" s="3628" t="s">
        <v>4201</v>
      </c>
      <c r="T154" s="765"/>
      <c r="U154" s="765"/>
      <c r="V154" s="765"/>
      <c r="W154" s="765"/>
      <c r="X154" s="765"/>
      <c r="Y154" s="765"/>
      <c r="Z154" s="765"/>
      <c r="AA154" s="765"/>
      <c r="AB154" s="765"/>
      <c r="AC154" s="765"/>
      <c r="AD154" s="765"/>
    </row>
    <row r="155" spans="1:30">
      <c r="A155" s="3626">
        <v>140</v>
      </c>
      <c r="B155" s="3622" t="s">
        <v>4202</v>
      </c>
      <c r="C155" s="3627" t="s">
        <v>4203</v>
      </c>
      <c r="D155" s="3628" t="s">
        <v>4204</v>
      </c>
      <c r="E155" s="3629"/>
      <c r="F155" s="3626">
        <v>464</v>
      </c>
      <c r="G155" s="3622" t="s">
        <v>4205</v>
      </c>
      <c r="H155" s="3627" t="s">
        <v>4206</v>
      </c>
      <c r="I155" s="3628" t="s">
        <v>4207</v>
      </c>
      <c r="J155" s="3629"/>
      <c r="K155" s="3626">
        <v>788</v>
      </c>
      <c r="L155" s="3622" t="s">
        <v>4208</v>
      </c>
      <c r="M155" s="3627" t="s">
        <v>4209</v>
      </c>
      <c r="N155" s="3628" t="s">
        <v>4210</v>
      </c>
      <c r="O155" s="3629"/>
      <c r="P155" s="3626">
        <v>1112</v>
      </c>
      <c r="Q155" s="3622" t="s">
        <v>4211</v>
      </c>
      <c r="R155" s="3627" t="s">
        <v>4212</v>
      </c>
      <c r="S155" s="3628" t="s">
        <v>490</v>
      </c>
      <c r="T155" s="765"/>
      <c r="U155" s="765"/>
      <c r="V155" s="765"/>
      <c r="W155" s="765"/>
      <c r="X155" s="765"/>
      <c r="Y155" s="765"/>
      <c r="Z155" s="765"/>
      <c r="AA155" s="765"/>
      <c r="AB155" s="765"/>
      <c r="AC155" s="765"/>
      <c r="AD155" s="765"/>
    </row>
    <row r="156" spans="1:30">
      <c r="A156" s="3626">
        <v>141</v>
      </c>
      <c r="B156" s="3622" t="s">
        <v>4213</v>
      </c>
      <c r="C156" s="3627" t="s">
        <v>4214</v>
      </c>
      <c r="D156" s="3628" t="s">
        <v>4215</v>
      </c>
      <c r="E156" s="3629"/>
      <c r="F156" s="3626">
        <v>465</v>
      </c>
      <c r="G156" s="3622" t="s">
        <v>4216</v>
      </c>
      <c r="H156" s="3627" t="s">
        <v>4217</v>
      </c>
      <c r="I156" s="3628" t="s">
        <v>4218</v>
      </c>
      <c r="J156" s="3629"/>
      <c r="K156" s="3626">
        <v>789</v>
      </c>
      <c r="L156" s="3622" t="s">
        <v>4219</v>
      </c>
      <c r="M156" s="3627" t="s">
        <v>4220</v>
      </c>
      <c r="N156" s="3628" t="s">
        <v>4221</v>
      </c>
      <c r="O156" s="3629"/>
      <c r="P156" s="3626">
        <v>1113</v>
      </c>
      <c r="Q156" s="3622" t="s">
        <v>4222</v>
      </c>
      <c r="R156" s="3627" t="s">
        <v>4223</v>
      </c>
      <c r="S156" s="3628" t="s">
        <v>4224</v>
      </c>
      <c r="T156" s="765"/>
      <c r="U156" s="765"/>
      <c r="V156" s="765"/>
      <c r="W156" s="765"/>
      <c r="X156" s="765"/>
      <c r="Y156" s="765"/>
      <c r="Z156" s="765"/>
      <c r="AA156" s="765"/>
      <c r="AB156" s="765"/>
      <c r="AC156" s="765"/>
      <c r="AD156" s="765"/>
    </row>
    <row r="157" spans="1:30">
      <c r="A157" s="3626">
        <v>142</v>
      </c>
      <c r="B157" s="3622" t="s">
        <v>4225</v>
      </c>
      <c r="C157" s="3627" t="s">
        <v>4226</v>
      </c>
      <c r="D157" s="3628" t="s">
        <v>4227</v>
      </c>
      <c r="E157" s="3629"/>
      <c r="F157" s="3626">
        <v>466</v>
      </c>
      <c r="G157" s="3622" t="s">
        <v>4228</v>
      </c>
      <c r="H157" s="3627" t="s">
        <v>4229</v>
      </c>
      <c r="I157" s="3628" t="s">
        <v>4230</v>
      </c>
      <c r="J157" s="3629"/>
      <c r="K157" s="3626">
        <v>790</v>
      </c>
      <c r="L157" s="3622" t="s">
        <v>4231</v>
      </c>
      <c r="M157" s="3627" t="s">
        <v>4232</v>
      </c>
      <c r="N157" s="3628" t="s">
        <v>4233</v>
      </c>
      <c r="O157" s="3629"/>
      <c r="P157" s="3626">
        <v>1114</v>
      </c>
      <c r="Q157" s="3622" t="s">
        <v>4234</v>
      </c>
      <c r="R157" s="3627" t="s">
        <v>4235</v>
      </c>
      <c r="S157" s="3628" t="s">
        <v>4236</v>
      </c>
      <c r="T157" s="765"/>
      <c r="U157" s="765"/>
      <c r="V157" s="765"/>
      <c r="W157" s="765"/>
      <c r="X157" s="765"/>
      <c r="Y157" s="765"/>
      <c r="Z157" s="765"/>
      <c r="AA157" s="765"/>
      <c r="AB157" s="765"/>
      <c r="AC157" s="765"/>
      <c r="AD157" s="765"/>
    </row>
    <row r="158" spans="1:30">
      <c r="A158" s="3626">
        <v>143</v>
      </c>
      <c r="B158" s="3622" t="s">
        <v>4237</v>
      </c>
      <c r="C158" s="3627" t="s">
        <v>4238</v>
      </c>
      <c r="D158" s="3628" t="s">
        <v>4239</v>
      </c>
      <c r="E158" s="3629"/>
      <c r="F158" s="3626">
        <v>467</v>
      </c>
      <c r="G158" s="3622" t="s">
        <v>4240</v>
      </c>
      <c r="H158" s="3627" t="s">
        <v>4241</v>
      </c>
      <c r="I158" s="3628" t="s">
        <v>4242</v>
      </c>
      <c r="J158" s="3629"/>
      <c r="K158" s="3626">
        <v>791</v>
      </c>
      <c r="L158" s="3622" t="s">
        <v>4243</v>
      </c>
      <c r="M158" s="3627" t="s">
        <v>4244</v>
      </c>
      <c r="N158" s="3628" t="s">
        <v>4245</v>
      </c>
      <c r="O158" s="3629"/>
      <c r="P158" s="3626">
        <v>1115</v>
      </c>
      <c r="Q158" s="3622" t="s">
        <v>4246</v>
      </c>
      <c r="R158" s="3627" t="s">
        <v>4247</v>
      </c>
      <c r="S158" s="3628" t="s">
        <v>4248</v>
      </c>
      <c r="T158" s="765"/>
      <c r="U158" s="765"/>
      <c r="V158" s="765"/>
      <c r="W158" s="765"/>
      <c r="X158" s="765"/>
      <c r="Y158" s="765"/>
      <c r="Z158" s="765"/>
      <c r="AA158" s="765"/>
      <c r="AB158" s="765"/>
      <c r="AC158" s="765"/>
      <c r="AD158" s="765"/>
    </row>
    <row r="159" spans="1:30">
      <c r="A159" s="3626">
        <v>144</v>
      </c>
      <c r="B159" s="3622" t="s">
        <v>4249</v>
      </c>
      <c r="C159" s="3627" t="s">
        <v>4250</v>
      </c>
      <c r="D159" s="3628" t="s">
        <v>4251</v>
      </c>
      <c r="E159" s="3629"/>
      <c r="F159" s="3626">
        <v>468</v>
      </c>
      <c r="G159" s="3622" t="s">
        <v>4252</v>
      </c>
      <c r="H159" s="3627" t="s">
        <v>4253</v>
      </c>
      <c r="I159" s="3628" t="s">
        <v>4254</v>
      </c>
      <c r="J159" s="3629"/>
      <c r="K159" s="3626">
        <v>792</v>
      </c>
      <c r="L159" s="3622" t="s">
        <v>4255</v>
      </c>
      <c r="M159" s="3627" t="s">
        <v>4256</v>
      </c>
      <c r="N159" s="3628" t="s">
        <v>4257</v>
      </c>
      <c r="O159" s="3629"/>
      <c r="P159" s="3626">
        <v>1116</v>
      </c>
      <c r="Q159" s="3622" t="s">
        <v>4258</v>
      </c>
      <c r="R159" s="3627" t="s">
        <v>4259</v>
      </c>
      <c r="S159" s="3628" t="s">
        <v>4260</v>
      </c>
      <c r="T159" s="765"/>
      <c r="U159" s="765"/>
      <c r="V159" s="765"/>
      <c r="W159" s="765"/>
      <c r="X159" s="765"/>
      <c r="Y159" s="765"/>
      <c r="Z159" s="765"/>
      <c r="AA159" s="765"/>
      <c r="AB159" s="765"/>
      <c r="AC159" s="765"/>
      <c r="AD159" s="765"/>
    </row>
    <row r="160" spans="1:30">
      <c r="A160" s="3626">
        <v>145</v>
      </c>
      <c r="B160" s="3622" t="s">
        <v>4261</v>
      </c>
      <c r="C160" s="3627" t="s">
        <v>4262</v>
      </c>
      <c r="D160" s="3628" t="s">
        <v>4263</v>
      </c>
      <c r="E160" s="3629"/>
      <c r="F160" s="3626">
        <v>469</v>
      </c>
      <c r="G160" s="3622" t="s">
        <v>4264</v>
      </c>
      <c r="H160" s="3627" t="s">
        <v>4265</v>
      </c>
      <c r="I160" s="3628" t="s">
        <v>4266</v>
      </c>
      <c r="J160" s="3629"/>
      <c r="K160" s="3626">
        <v>793</v>
      </c>
      <c r="L160" s="3622" t="s">
        <v>4267</v>
      </c>
      <c r="M160" s="3627" t="s">
        <v>4268</v>
      </c>
      <c r="N160" s="3628" t="s">
        <v>4269</v>
      </c>
      <c r="O160" s="3629"/>
      <c r="P160" s="3626">
        <v>1117</v>
      </c>
      <c r="Q160" s="3622" t="s">
        <v>4270</v>
      </c>
      <c r="R160" s="3627" t="s">
        <v>4271</v>
      </c>
      <c r="S160" s="3628" t="s">
        <v>4272</v>
      </c>
      <c r="T160" s="765"/>
      <c r="U160" s="765"/>
      <c r="V160" s="765"/>
      <c r="W160" s="765"/>
      <c r="X160" s="765"/>
      <c r="Y160" s="765"/>
      <c r="Z160" s="765"/>
      <c r="AA160" s="765"/>
      <c r="AB160" s="765"/>
      <c r="AC160" s="765"/>
      <c r="AD160" s="765"/>
    </row>
    <row r="161" spans="1:30">
      <c r="A161" s="3626">
        <v>146</v>
      </c>
      <c r="B161" s="3622" t="s">
        <v>4273</v>
      </c>
      <c r="C161" s="3627" t="s">
        <v>4274</v>
      </c>
      <c r="D161" s="3628" t="s">
        <v>4275</v>
      </c>
      <c r="E161" s="3629"/>
      <c r="F161" s="3626">
        <v>470</v>
      </c>
      <c r="G161" s="3622" t="s">
        <v>4276</v>
      </c>
      <c r="H161" s="3627" t="s">
        <v>4277</v>
      </c>
      <c r="I161" s="3628" t="s">
        <v>4278</v>
      </c>
      <c r="J161" s="3629"/>
      <c r="K161" s="3626">
        <v>794</v>
      </c>
      <c r="L161" s="3622" t="s">
        <v>4279</v>
      </c>
      <c r="M161" s="3627" t="s">
        <v>4280</v>
      </c>
      <c r="N161" s="3628" t="s">
        <v>4281</v>
      </c>
      <c r="O161" s="3629"/>
      <c r="P161" s="3626">
        <v>1118</v>
      </c>
      <c r="Q161" s="3622" t="s">
        <v>4282</v>
      </c>
      <c r="R161" s="3627" t="s">
        <v>4283</v>
      </c>
      <c r="S161" s="3628" t="s">
        <v>4284</v>
      </c>
      <c r="T161" s="765"/>
      <c r="U161" s="765"/>
      <c r="V161" s="765"/>
      <c r="W161" s="765"/>
      <c r="X161" s="765"/>
      <c r="Y161" s="765"/>
      <c r="Z161" s="765"/>
      <c r="AA161" s="765"/>
      <c r="AB161" s="765"/>
      <c r="AC161" s="765"/>
      <c r="AD161" s="765"/>
    </row>
    <row r="162" spans="1:30">
      <c r="A162" s="3626">
        <v>147</v>
      </c>
      <c r="B162" s="3622" t="s">
        <v>4285</v>
      </c>
      <c r="C162" s="3627" t="s">
        <v>4286</v>
      </c>
      <c r="D162" s="3628" t="s">
        <v>4287</v>
      </c>
      <c r="E162" s="3629"/>
      <c r="F162" s="3626">
        <v>471</v>
      </c>
      <c r="G162" s="3622" t="s">
        <v>4288</v>
      </c>
      <c r="H162" s="3627" t="s">
        <v>4289</v>
      </c>
      <c r="I162" s="3628" t="s">
        <v>4290</v>
      </c>
      <c r="J162" s="3629"/>
      <c r="K162" s="3626">
        <v>795</v>
      </c>
      <c r="L162" s="3622" t="s">
        <v>4291</v>
      </c>
      <c r="M162" s="3627" t="s">
        <v>4292</v>
      </c>
      <c r="N162" s="3628" t="s">
        <v>4293</v>
      </c>
      <c r="O162" s="3629"/>
      <c r="P162" s="3626">
        <v>1119</v>
      </c>
      <c r="Q162" s="3622" t="s">
        <v>4294</v>
      </c>
      <c r="R162" s="3627" t="s">
        <v>4295</v>
      </c>
      <c r="S162" s="3628" t="s">
        <v>4296</v>
      </c>
      <c r="T162" s="765"/>
      <c r="U162" s="765"/>
      <c r="V162" s="765"/>
      <c r="W162" s="765"/>
      <c r="X162" s="765"/>
      <c r="Y162" s="765"/>
      <c r="Z162" s="765"/>
      <c r="AA162" s="765"/>
      <c r="AB162" s="765"/>
      <c r="AC162" s="765"/>
      <c r="AD162" s="765"/>
    </row>
    <row r="163" spans="1:30">
      <c r="A163" s="3626">
        <v>148</v>
      </c>
      <c r="B163" s="3622" t="s">
        <v>4297</v>
      </c>
      <c r="C163" s="3627" t="s">
        <v>4298</v>
      </c>
      <c r="D163" s="3628" t="s">
        <v>4299</v>
      </c>
      <c r="E163" s="3629"/>
      <c r="F163" s="3626">
        <v>472</v>
      </c>
      <c r="G163" s="3622" t="s">
        <v>4300</v>
      </c>
      <c r="H163" s="3627" t="s">
        <v>4301</v>
      </c>
      <c r="I163" s="3628" t="s">
        <v>4302</v>
      </c>
      <c r="J163" s="3629"/>
      <c r="K163" s="3626">
        <v>796</v>
      </c>
      <c r="L163" s="3622" t="s">
        <v>4303</v>
      </c>
      <c r="M163" s="3627" t="s">
        <v>4304</v>
      </c>
      <c r="N163" s="3628" t="s">
        <v>4305</v>
      </c>
      <c r="O163" s="3629"/>
      <c r="P163" s="3626">
        <v>1120</v>
      </c>
      <c r="Q163" s="3622" t="s">
        <v>4306</v>
      </c>
      <c r="R163" s="3627" t="s">
        <v>4307</v>
      </c>
      <c r="S163" s="3628" t="s">
        <v>4308</v>
      </c>
      <c r="T163" s="765"/>
      <c r="U163" s="765"/>
      <c r="V163" s="765"/>
      <c r="W163" s="765"/>
      <c r="X163" s="765"/>
      <c r="Y163" s="765"/>
      <c r="Z163" s="765"/>
      <c r="AA163" s="765"/>
      <c r="AB163" s="765"/>
      <c r="AC163" s="765"/>
      <c r="AD163" s="765"/>
    </row>
    <row r="164" spans="1:30">
      <c r="A164" s="3626">
        <v>149</v>
      </c>
      <c r="B164" s="3622" t="s">
        <v>4309</v>
      </c>
      <c r="C164" s="3627" t="s">
        <v>4310</v>
      </c>
      <c r="D164" s="3628" t="s">
        <v>4311</v>
      </c>
      <c r="E164" s="3629"/>
      <c r="F164" s="3626">
        <v>473</v>
      </c>
      <c r="G164" s="3622" t="s">
        <v>4312</v>
      </c>
      <c r="H164" s="3627" t="s">
        <v>4313</v>
      </c>
      <c r="I164" s="3628" t="s">
        <v>4314</v>
      </c>
      <c r="J164" s="3629"/>
      <c r="K164" s="3626">
        <v>797</v>
      </c>
      <c r="L164" s="3622" t="s">
        <v>4315</v>
      </c>
      <c r="M164" s="3627" t="s">
        <v>4316</v>
      </c>
      <c r="N164" s="3628" t="s">
        <v>4317</v>
      </c>
      <c r="O164" s="3629"/>
      <c r="P164" s="3626">
        <v>1121</v>
      </c>
      <c r="Q164" s="3622" t="s">
        <v>4318</v>
      </c>
      <c r="R164" s="3627" t="s">
        <v>4319</v>
      </c>
      <c r="S164" s="3628" t="s">
        <v>1586</v>
      </c>
      <c r="T164" s="765"/>
      <c r="U164" s="765"/>
      <c r="V164" s="765"/>
      <c r="W164" s="765"/>
      <c r="X164" s="765"/>
      <c r="Y164" s="765"/>
      <c r="Z164" s="765"/>
      <c r="AA164" s="765"/>
      <c r="AB164" s="765"/>
      <c r="AC164" s="765"/>
      <c r="AD164" s="765"/>
    </row>
    <row r="165" spans="1:30">
      <c r="A165" s="3626">
        <v>150</v>
      </c>
      <c r="B165" s="3622" t="s">
        <v>4320</v>
      </c>
      <c r="C165" s="3627" t="s">
        <v>4321</v>
      </c>
      <c r="D165" s="3628" t="s">
        <v>4322</v>
      </c>
      <c r="E165" s="3629"/>
      <c r="F165" s="3626">
        <v>474</v>
      </c>
      <c r="G165" s="3622" t="s">
        <v>4323</v>
      </c>
      <c r="H165" s="3627" t="s">
        <v>4324</v>
      </c>
      <c r="I165" s="3628" t="s">
        <v>4325</v>
      </c>
      <c r="J165" s="3629"/>
      <c r="K165" s="3626">
        <v>798</v>
      </c>
      <c r="L165" s="3622" t="s">
        <v>4326</v>
      </c>
      <c r="M165" s="3627" t="s">
        <v>4327</v>
      </c>
      <c r="N165" s="3628" t="s">
        <v>4328</v>
      </c>
      <c r="O165" s="3629"/>
      <c r="P165" s="3626">
        <v>1122</v>
      </c>
      <c r="Q165" s="3622" t="s">
        <v>4329</v>
      </c>
      <c r="R165" s="3627" t="s">
        <v>4330</v>
      </c>
      <c r="S165" s="3628" t="s">
        <v>4331</v>
      </c>
      <c r="T165" s="765"/>
      <c r="U165" s="765"/>
      <c r="V165" s="765"/>
      <c r="W165" s="765"/>
      <c r="X165" s="765"/>
      <c r="Y165" s="765"/>
      <c r="Z165" s="765"/>
      <c r="AA165" s="765"/>
      <c r="AB165" s="765"/>
      <c r="AC165" s="765"/>
      <c r="AD165" s="765"/>
    </row>
    <row r="166" spans="1:30">
      <c r="A166" s="3626">
        <v>151</v>
      </c>
      <c r="B166" s="3622" t="s">
        <v>4332</v>
      </c>
      <c r="C166" s="3627" t="s">
        <v>4333</v>
      </c>
      <c r="D166" s="3628" t="s">
        <v>4334</v>
      </c>
      <c r="E166" s="3629"/>
      <c r="F166" s="3626">
        <v>475</v>
      </c>
      <c r="G166" s="3622" t="s">
        <v>4335</v>
      </c>
      <c r="H166" s="3627" t="s">
        <v>4336</v>
      </c>
      <c r="I166" s="3628" t="s">
        <v>4337</v>
      </c>
      <c r="J166" s="3629"/>
      <c r="K166" s="3626">
        <v>799</v>
      </c>
      <c r="L166" s="3622" t="s">
        <v>4338</v>
      </c>
      <c r="M166" s="3627" t="s">
        <v>4339</v>
      </c>
      <c r="N166" s="3628" t="s">
        <v>4340</v>
      </c>
      <c r="O166" s="3629"/>
      <c r="P166" s="3626">
        <v>1123</v>
      </c>
      <c r="Q166" s="3622" t="s">
        <v>4341</v>
      </c>
      <c r="R166" s="3627" t="s">
        <v>4342</v>
      </c>
      <c r="S166" s="3628" t="s">
        <v>4343</v>
      </c>
      <c r="T166" s="765"/>
      <c r="U166" s="765"/>
      <c r="V166" s="765"/>
      <c r="W166" s="765"/>
      <c r="X166" s="765"/>
      <c r="Y166" s="765"/>
      <c r="Z166" s="765"/>
      <c r="AA166" s="765"/>
      <c r="AB166" s="765"/>
      <c r="AC166" s="765"/>
      <c r="AD166" s="765"/>
    </row>
    <row r="167" spans="1:30">
      <c r="A167" s="3626">
        <v>152</v>
      </c>
      <c r="B167" s="3622" t="s">
        <v>4344</v>
      </c>
      <c r="C167" s="3627" t="s">
        <v>4345</v>
      </c>
      <c r="D167" s="3628" t="s">
        <v>4346</v>
      </c>
      <c r="E167" s="3629"/>
      <c r="F167" s="3626">
        <v>476</v>
      </c>
      <c r="G167" s="3622" t="s">
        <v>4347</v>
      </c>
      <c r="H167" s="3627" t="s">
        <v>4348</v>
      </c>
      <c r="I167" s="3628" t="s">
        <v>4349</v>
      </c>
      <c r="J167" s="3629"/>
      <c r="K167" s="3626">
        <v>800</v>
      </c>
      <c r="L167" s="3622" t="s">
        <v>4350</v>
      </c>
      <c r="M167" s="3627" t="s">
        <v>4351</v>
      </c>
      <c r="N167" s="3628" t="s">
        <v>4352</v>
      </c>
      <c r="O167" s="3629"/>
      <c r="P167" s="3626">
        <v>1124</v>
      </c>
      <c r="Q167" s="3622" t="s">
        <v>4353</v>
      </c>
      <c r="R167" s="3627" t="s">
        <v>4354</v>
      </c>
      <c r="S167" s="3628" t="s">
        <v>4355</v>
      </c>
      <c r="T167" s="765"/>
      <c r="U167" s="765"/>
      <c r="V167" s="765"/>
      <c r="W167" s="765"/>
      <c r="X167" s="765"/>
      <c r="Y167" s="765"/>
      <c r="Z167" s="765"/>
      <c r="AA167" s="765"/>
      <c r="AB167" s="765"/>
      <c r="AC167" s="765"/>
      <c r="AD167" s="765"/>
    </row>
    <row r="168" spans="1:30">
      <c r="A168" s="3626">
        <v>153</v>
      </c>
      <c r="B168" s="3622" t="s">
        <v>4356</v>
      </c>
      <c r="C168" s="3627" t="s">
        <v>4357</v>
      </c>
      <c r="D168" s="3628" t="s">
        <v>4358</v>
      </c>
      <c r="E168" s="3629"/>
      <c r="F168" s="3626">
        <v>477</v>
      </c>
      <c r="G168" s="3622" t="s">
        <v>4359</v>
      </c>
      <c r="H168" s="3627" t="s">
        <v>4360</v>
      </c>
      <c r="I168" s="3628" t="s">
        <v>4361</v>
      </c>
      <c r="J168" s="3629"/>
      <c r="K168" s="3626">
        <v>801</v>
      </c>
      <c r="L168" s="3622" t="s">
        <v>4362</v>
      </c>
      <c r="M168" s="3627" t="s">
        <v>4363</v>
      </c>
      <c r="N168" s="3628" t="s">
        <v>4352</v>
      </c>
      <c r="O168" s="3629"/>
      <c r="P168" s="3626">
        <v>1125</v>
      </c>
      <c r="Q168" s="3622" t="s">
        <v>4364</v>
      </c>
      <c r="R168" s="3627" t="s">
        <v>4365</v>
      </c>
      <c r="S168" s="3628" t="s">
        <v>4366</v>
      </c>
      <c r="T168" s="765"/>
      <c r="U168" s="765"/>
      <c r="V168" s="765"/>
      <c r="W168" s="765"/>
      <c r="X168" s="765"/>
      <c r="Y168" s="765"/>
      <c r="Z168" s="765"/>
      <c r="AA168" s="765"/>
      <c r="AB168" s="765"/>
      <c r="AC168" s="765"/>
      <c r="AD168" s="765"/>
    </row>
    <row r="169" spans="1:30">
      <c r="A169" s="3626">
        <v>154</v>
      </c>
      <c r="B169" s="3622" t="s">
        <v>4367</v>
      </c>
      <c r="C169" s="3627" t="s">
        <v>4368</v>
      </c>
      <c r="D169" s="3628" t="s">
        <v>4369</v>
      </c>
      <c r="E169" s="3629"/>
      <c r="F169" s="3626">
        <v>478</v>
      </c>
      <c r="G169" s="3622" t="s">
        <v>4370</v>
      </c>
      <c r="H169" s="3627" t="s">
        <v>4371</v>
      </c>
      <c r="I169" s="3628" t="s">
        <v>4372</v>
      </c>
      <c r="J169" s="3629"/>
      <c r="K169" s="3626">
        <v>802</v>
      </c>
      <c r="L169" s="3622" t="s">
        <v>4373</v>
      </c>
      <c r="M169" s="3627" t="s">
        <v>4374</v>
      </c>
      <c r="N169" s="3628" t="s">
        <v>4375</v>
      </c>
      <c r="O169" s="3629"/>
      <c r="P169" s="3626">
        <v>1126</v>
      </c>
      <c r="Q169" s="3622" t="s">
        <v>4376</v>
      </c>
      <c r="R169" s="3627" t="s">
        <v>4377</v>
      </c>
      <c r="S169" s="3628" t="s">
        <v>4378</v>
      </c>
      <c r="T169" s="765"/>
      <c r="U169" s="765"/>
      <c r="V169" s="765"/>
      <c r="W169" s="765"/>
      <c r="X169" s="765"/>
      <c r="Y169" s="765"/>
      <c r="Z169" s="765"/>
      <c r="AA169" s="765"/>
      <c r="AB169" s="765"/>
      <c r="AC169" s="765"/>
      <c r="AD169" s="765"/>
    </row>
    <row r="170" spans="1:30">
      <c r="A170" s="3626">
        <v>155</v>
      </c>
      <c r="B170" s="3622" t="s">
        <v>4379</v>
      </c>
      <c r="C170" s="3627" t="s">
        <v>4380</v>
      </c>
      <c r="D170" s="3628" t="s">
        <v>4381</v>
      </c>
      <c r="E170" s="3629"/>
      <c r="F170" s="3626">
        <v>479</v>
      </c>
      <c r="G170" s="3622" t="s">
        <v>4382</v>
      </c>
      <c r="H170" s="3627" t="s">
        <v>4383</v>
      </c>
      <c r="I170" s="3628" t="s">
        <v>4384</v>
      </c>
      <c r="J170" s="3629"/>
      <c r="K170" s="3626">
        <v>803</v>
      </c>
      <c r="L170" s="3622" t="s">
        <v>4385</v>
      </c>
      <c r="M170" s="3627" t="s">
        <v>4386</v>
      </c>
      <c r="N170" s="3628" t="s">
        <v>3684</v>
      </c>
      <c r="O170" s="3629"/>
      <c r="P170" s="3626">
        <v>1127</v>
      </c>
      <c r="Q170" s="3622" t="s">
        <v>4387</v>
      </c>
      <c r="R170" s="3627" t="s">
        <v>4388</v>
      </c>
      <c r="S170" s="3628" t="s">
        <v>4389</v>
      </c>
      <c r="T170" s="765"/>
      <c r="U170" s="765"/>
      <c r="V170" s="765"/>
      <c r="W170" s="765"/>
      <c r="X170" s="765"/>
      <c r="Y170" s="765"/>
      <c r="Z170" s="765"/>
      <c r="AA170" s="765"/>
      <c r="AB170" s="765"/>
      <c r="AC170" s="765"/>
      <c r="AD170" s="765"/>
    </row>
    <row r="171" spans="1:30">
      <c r="A171" s="3626">
        <v>156</v>
      </c>
      <c r="B171" s="3622" t="s">
        <v>4390</v>
      </c>
      <c r="C171" s="3627" t="s">
        <v>4391</v>
      </c>
      <c r="D171" s="3628" t="s">
        <v>4392</v>
      </c>
      <c r="E171" s="3629"/>
      <c r="F171" s="3626">
        <v>480</v>
      </c>
      <c r="G171" s="3622" t="s">
        <v>4393</v>
      </c>
      <c r="H171" s="3627" t="s">
        <v>4394</v>
      </c>
      <c r="I171" s="3628" t="s">
        <v>4395</v>
      </c>
      <c r="J171" s="3629"/>
      <c r="K171" s="3626">
        <v>804</v>
      </c>
      <c r="L171" s="3622" t="s">
        <v>4396</v>
      </c>
      <c r="M171" s="3627" t="s">
        <v>4397</v>
      </c>
      <c r="N171" s="3628" t="s">
        <v>4398</v>
      </c>
      <c r="O171" s="3629"/>
      <c r="P171" s="3626">
        <v>1128</v>
      </c>
      <c r="Q171" s="3622" t="s">
        <v>4399</v>
      </c>
      <c r="R171" s="3627" t="s">
        <v>4400</v>
      </c>
      <c r="S171" s="3628" t="s">
        <v>4401</v>
      </c>
      <c r="T171" s="765"/>
      <c r="U171" s="765"/>
      <c r="V171" s="765"/>
      <c r="W171" s="765"/>
      <c r="X171" s="765"/>
      <c r="Y171" s="765"/>
      <c r="Z171" s="765"/>
      <c r="AA171" s="765"/>
      <c r="AB171" s="765"/>
      <c r="AC171" s="765"/>
      <c r="AD171" s="765"/>
    </row>
    <row r="172" spans="1:30">
      <c r="A172" s="3626">
        <v>157</v>
      </c>
      <c r="B172" s="3622" t="s">
        <v>4402</v>
      </c>
      <c r="C172" s="3627" t="s">
        <v>4403</v>
      </c>
      <c r="D172" s="3628" t="s">
        <v>4404</v>
      </c>
      <c r="E172" s="3629"/>
      <c r="F172" s="3626">
        <v>481</v>
      </c>
      <c r="G172" s="3622" t="s">
        <v>4405</v>
      </c>
      <c r="H172" s="3627" t="s">
        <v>4406</v>
      </c>
      <c r="I172" s="3628" t="s">
        <v>4407</v>
      </c>
      <c r="J172" s="3629"/>
      <c r="K172" s="3626">
        <v>805</v>
      </c>
      <c r="L172" s="3622" t="s">
        <v>4408</v>
      </c>
      <c r="M172" s="3627" t="s">
        <v>4409</v>
      </c>
      <c r="N172" s="3628" t="s">
        <v>4410</v>
      </c>
      <c r="O172" s="3629"/>
      <c r="P172" s="3626">
        <v>1129</v>
      </c>
      <c r="Q172" s="3622" t="s">
        <v>4411</v>
      </c>
      <c r="R172" s="3627" t="s">
        <v>4412</v>
      </c>
      <c r="S172" s="3628" t="s">
        <v>4413</v>
      </c>
      <c r="T172" s="765"/>
      <c r="U172" s="765"/>
      <c r="V172" s="765"/>
      <c r="W172" s="765"/>
      <c r="X172" s="765"/>
      <c r="Y172" s="765"/>
      <c r="Z172" s="765"/>
      <c r="AA172" s="765"/>
      <c r="AB172" s="765"/>
      <c r="AC172" s="765"/>
      <c r="AD172" s="765"/>
    </row>
    <row r="173" spans="1:30">
      <c r="A173" s="3626">
        <v>158</v>
      </c>
      <c r="B173" s="3622" t="s">
        <v>4414</v>
      </c>
      <c r="C173" s="3627" t="s">
        <v>4415</v>
      </c>
      <c r="D173" s="3628" t="s">
        <v>4416</v>
      </c>
      <c r="E173" s="3629"/>
      <c r="F173" s="3626">
        <v>482</v>
      </c>
      <c r="G173" s="3622" t="s">
        <v>4417</v>
      </c>
      <c r="H173" s="3627" t="s">
        <v>4418</v>
      </c>
      <c r="I173" s="3628" t="s">
        <v>4419</v>
      </c>
      <c r="J173" s="3629"/>
      <c r="K173" s="3626">
        <v>806</v>
      </c>
      <c r="L173" s="3622" t="s">
        <v>4420</v>
      </c>
      <c r="M173" s="3627" t="s">
        <v>4421</v>
      </c>
      <c r="N173" s="3628" t="s">
        <v>4422</v>
      </c>
      <c r="O173" s="3629"/>
      <c r="P173" s="3626">
        <v>1130</v>
      </c>
      <c r="Q173" s="3622" t="s">
        <v>4423</v>
      </c>
      <c r="R173" s="3627" t="s">
        <v>4424</v>
      </c>
      <c r="S173" s="3628" t="s">
        <v>4425</v>
      </c>
      <c r="T173" s="765"/>
      <c r="U173" s="765"/>
      <c r="V173" s="765"/>
      <c r="W173" s="765"/>
      <c r="X173" s="765"/>
      <c r="Y173" s="765"/>
      <c r="Z173" s="765"/>
      <c r="AA173" s="765"/>
      <c r="AB173" s="765"/>
      <c r="AC173" s="765"/>
      <c r="AD173" s="765"/>
    </row>
    <row r="174" spans="1:30">
      <c r="A174" s="3626">
        <v>159</v>
      </c>
      <c r="B174" s="3622" t="s">
        <v>4426</v>
      </c>
      <c r="C174" s="3627" t="s">
        <v>4427</v>
      </c>
      <c r="D174" s="3628" t="s">
        <v>4428</v>
      </c>
      <c r="E174" s="3629"/>
      <c r="F174" s="3626">
        <v>483</v>
      </c>
      <c r="G174" s="3622" t="s">
        <v>4429</v>
      </c>
      <c r="H174" s="3627" t="s">
        <v>4430</v>
      </c>
      <c r="I174" s="3628" t="s">
        <v>4431</v>
      </c>
      <c r="J174" s="3629"/>
      <c r="K174" s="3626">
        <v>807</v>
      </c>
      <c r="L174" s="3622" t="s">
        <v>4432</v>
      </c>
      <c r="M174" s="3627" t="s">
        <v>4433</v>
      </c>
      <c r="N174" s="3628" t="s">
        <v>4434</v>
      </c>
      <c r="O174" s="3629"/>
      <c r="P174" s="3626">
        <v>1131</v>
      </c>
      <c r="Q174" s="3622" t="s">
        <v>4435</v>
      </c>
      <c r="R174" s="3627" t="s">
        <v>2623</v>
      </c>
      <c r="S174" s="3628" t="s">
        <v>4436</v>
      </c>
      <c r="T174" s="765"/>
      <c r="U174" s="765"/>
      <c r="V174" s="765"/>
      <c r="W174" s="765"/>
      <c r="X174" s="765"/>
      <c r="Y174" s="765"/>
      <c r="Z174" s="765"/>
      <c r="AA174" s="765"/>
      <c r="AB174" s="765"/>
      <c r="AC174" s="765"/>
      <c r="AD174" s="765"/>
    </row>
    <row r="175" spans="1:30">
      <c r="A175" s="3626">
        <v>160</v>
      </c>
      <c r="B175" s="3622" t="s">
        <v>4437</v>
      </c>
      <c r="C175" s="3627" t="s">
        <v>4438</v>
      </c>
      <c r="D175" s="3628" t="s">
        <v>4439</v>
      </c>
      <c r="E175" s="3629"/>
      <c r="F175" s="3626">
        <v>484</v>
      </c>
      <c r="G175" s="3622" t="s">
        <v>4440</v>
      </c>
      <c r="H175" s="3627" t="s">
        <v>4441</v>
      </c>
      <c r="I175" s="3628" t="s">
        <v>4442</v>
      </c>
      <c r="J175" s="3629"/>
      <c r="K175" s="3626">
        <v>808</v>
      </c>
      <c r="L175" s="3622" t="s">
        <v>4443</v>
      </c>
      <c r="M175" s="3627" t="s">
        <v>4444</v>
      </c>
      <c r="N175" s="3628" t="s">
        <v>4445</v>
      </c>
      <c r="O175" s="3629"/>
      <c r="P175" s="3626">
        <v>1132</v>
      </c>
      <c r="Q175" s="3622" t="s">
        <v>4446</v>
      </c>
      <c r="R175" s="3627" t="s">
        <v>4447</v>
      </c>
      <c r="S175" s="3628" t="s">
        <v>4448</v>
      </c>
      <c r="T175" s="765"/>
      <c r="U175" s="765"/>
      <c r="V175" s="765"/>
      <c r="W175" s="765"/>
      <c r="X175" s="765"/>
      <c r="Y175" s="765"/>
      <c r="Z175" s="765"/>
      <c r="AA175" s="765"/>
      <c r="AB175" s="765"/>
      <c r="AC175" s="765"/>
      <c r="AD175" s="765"/>
    </row>
    <row r="176" spans="1:30">
      <c r="A176" s="3626">
        <v>161</v>
      </c>
      <c r="B176" s="3622" t="s">
        <v>4449</v>
      </c>
      <c r="C176" s="3627" t="s">
        <v>4450</v>
      </c>
      <c r="D176" s="3628" t="s">
        <v>4451</v>
      </c>
      <c r="E176" s="3629"/>
      <c r="F176" s="3626">
        <v>485</v>
      </c>
      <c r="G176" s="3622" t="s">
        <v>4452</v>
      </c>
      <c r="H176" s="3627" t="s">
        <v>4453</v>
      </c>
      <c r="I176" s="3628" t="s">
        <v>4454</v>
      </c>
      <c r="J176" s="3629"/>
      <c r="K176" s="3626">
        <v>809</v>
      </c>
      <c r="L176" s="3622" t="s">
        <v>4455</v>
      </c>
      <c r="M176" s="3627" t="s">
        <v>4456</v>
      </c>
      <c r="N176" s="3628" t="s">
        <v>4457</v>
      </c>
      <c r="O176" s="3629"/>
      <c r="P176" s="3626">
        <v>1133</v>
      </c>
      <c r="Q176" s="3622" t="s">
        <v>4458</v>
      </c>
      <c r="R176" s="3627" t="s">
        <v>4459</v>
      </c>
      <c r="S176" s="3628" t="s">
        <v>4460</v>
      </c>
      <c r="T176" s="765"/>
      <c r="U176" s="765"/>
      <c r="V176" s="765"/>
      <c r="W176" s="765"/>
      <c r="X176" s="765"/>
      <c r="Y176" s="765"/>
      <c r="Z176" s="765"/>
      <c r="AA176" s="765"/>
      <c r="AB176" s="765"/>
      <c r="AC176" s="765"/>
      <c r="AD176" s="765"/>
    </row>
    <row r="177" spans="1:30">
      <c r="A177" s="3626">
        <v>162</v>
      </c>
      <c r="B177" s="3622" t="s">
        <v>4461</v>
      </c>
      <c r="C177" s="3627" t="s">
        <v>4462</v>
      </c>
      <c r="D177" s="3628" t="s">
        <v>4463</v>
      </c>
      <c r="E177" s="3629"/>
      <c r="F177" s="3626">
        <v>486</v>
      </c>
      <c r="G177" s="3622" t="s">
        <v>4464</v>
      </c>
      <c r="H177" s="3627" t="s">
        <v>4465</v>
      </c>
      <c r="I177" s="3628" t="s">
        <v>4466</v>
      </c>
      <c r="J177" s="3629"/>
      <c r="K177" s="3626">
        <v>810</v>
      </c>
      <c r="L177" s="3622" t="s">
        <v>4467</v>
      </c>
      <c r="M177" s="3627" t="s">
        <v>4468</v>
      </c>
      <c r="N177" s="3628" t="s">
        <v>3968</v>
      </c>
      <c r="O177" s="3629"/>
      <c r="P177" s="3626">
        <v>1134</v>
      </c>
      <c r="Q177" s="3622" t="s">
        <v>4469</v>
      </c>
      <c r="R177" s="3627" t="s">
        <v>2622</v>
      </c>
      <c r="S177" s="3628" t="s">
        <v>4470</v>
      </c>
      <c r="T177" s="765"/>
      <c r="U177" s="765"/>
      <c r="V177" s="765"/>
      <c r="W177" s="765"/>
      <c r="X177" s="765"/>
      <c r="Y177" s="765"/>
      <c r="Z177" s="765"/>
      <c r="AA177" s="765"/>
      <c r="AB177" s="765"/>
      <c r="AC177" s="765"/>
      <c r="AD177" s="765"/>
    </row>
    <row r="178" spans="1:30">
      <c r="A178" s="3626">
        <v>163</v>
      </c>
      <c r="B178" s="3622" t="s">
        <v>4471</v>
      </c>
      <c r="C178" s="3627" t="s">
        <v>4472</v>
      </c>
      <c r="D178" s="3628" t="s">
        <v>4473</v>
      </c>
      <c r="E178" s="3629"/>
      <c r="F178" s="3626">
        <v>487</v>
      </c>
      <c r="G178" s="3622" t="s">
        <v>4474</v>
      </c>
      <c r="H178" s="3627" t="s">
        <v>4475</v>
      </c>
      <c r="I178" s="3628" t="s">
        <v>4476</v>
      </c>
      <c r="J178" s="3629"/>
      <c r="K178" s="3626">
        <v>811</v>
      </c>
      <c r="L178" s="3622" t="s">
        <v>4477</v>
      </c>
      <c r="M178" s="3627" t="s">
        <v>4478</v>
      </c>
      <c r="N178" s="3628" t="s">
        <v>4479</v>
      </c>
      <c r="O178" s="3629"/>
      <c r="P178" s="3626">
        <v>1135</v>
      </c>
      <c r="Q178" s="3622" t="s">
        <v>4480</v>
      </c>
      <c r="R178" s="3627" t="s">
        <v>4481</v>
      </c>
      <c r="S178" s="3628" t="s">
        <v>4482</v>
      </c>
      <c r="T178" s="765"/>
      <c r="U178" s="765"/>
      <c r="V178" s="765"/>
      <c r="W178" s="765"/>
      <c r="X178" s="765"/>
      <c r="Y178" s="765"/>
      <c r="Z178" s="765"/>
      <c r="AA178" s="765"/>
      <c r="AB178" s="765"/>
      <c r="AC178" s="765"/>
      <c r="AD178" s="765"/>
    </row>
    <row r="179" spans="1:30">
      <c r="A179" s="3626">
        <v>164</v>
      </c>
      <c r="B179" s="3622" t="s">
        <v>4483</v>
      </c>
      <c r="C179" s="3627" t="s">
        <v>4484</v>
      </c>
      <c r="D179" s="3628" t="s">
        <v>4485</v>
      </c>
      <c r="E179" s="3629"/>
      <c r="F179" s="3626">
        <v>488</v>
      </c>
      <c r="G179" s="3622" t="s">
        <v>4486</v>
      </c>
      <c r="H179" s="3627" t="s">
        <v>4487</v>
      </c>
      <c r="I179" s="3628" t="s">
        <v>4488</v>
      </c>
      <c r="J179" s="3629"/>
      <c r="K179" s="3626">
        <v>812</v>
      </c>
      <c r="L179" s="3622" t="s">
        <v>4489</v>
      </c>
      <c r="M179" s="3627" t="s">
        <v>4490</v>
      </c>
      <c r="N179" s="3628" t="s">
        <v>4491</v>
      </c>
      <c r="O179" s="3629"/>
      <c r="P179" s="3626">
        <v>1136</v>
      </c>
      <c r="Q179" s="3622" t="s">
        <v>4492</v>
      </c>
      <c r="R179" s="3627" t="s">
        <v>4493</v>
      </c>
      <c r="S179" s="3628" t="s">
        <v>4494</v>
      </c>
      <c r="T179" s="765"/>
      <c r="U179" s="765"/>
      <c r="V179" s="765"/>
      <c r="W179" s="765"/>
      <c r="X179" s="765"/>
      <c r="Y179" s="765"/>
      <c r="Z179" s="765"/>
      <c r="AA179" s="765"/>
      <c r="AB179" s="765"/>
      <c r="AC179" s="765"/>
      <c r="AD179" s="765"/>
    </row>
    <row r="180" spans="1:30">
      <c r="A180" s="3626">
        <v>165</v>
      </c>
      <c r="B180" s="3622">
        <v>30</v>
      </c>
      <c r="C180" s="3627" t="s">
        <v>232</v>
      </c>
      <c r="D180" s="3628" t="s">
        <v>4495</v>
      </c>
      <c r="E180" s="3629"/>
      <c r="F180" s="3626">
        <v>489</v>
      </c>
      <c r="G180" s="3622" t="s">
        <v>4496</v>
      </c>
      <c r="H180" s="3627" t="s">
        <v>4497</v>
      </c>
      <c r="I180" s="3628" t="s">
        <v>4498</v>
      </c>
      <c r="J180" s="3629"/>
      <c r="K180" s="3626">
        <v>813</v>
      </c>
      <c r="L180" s="3622" t="s">
        <v>4499</v>
      </c>
      <c r="M180" s="3627" t="s">
        <v>4500</v>
      </c>
      <c r="N180" s="3628" t="s">
        <v>4501</v>
      </c>
      <c r="O180" s="3629"/>
      <c r="P180" s="3626">
        <v>1137</v>
      </c>
      <c r="Q180" s="3622" t="s">
        <v>4502</v>
      </c>
      <c r="R180" s="3627" t="s">
        <v>4503</v>
      </c>
      <c r="S180" s="3628" t="s">
        <v>4504</v>
      </c>
      <c r="T180" s="765"/>
      <c r="U180" s="765"/>
      <c r="V180" s="765"/>
      <c r="W180" s="765"/>
      <c r="X180" s="765"/>
      <c r="Y180" s="765"/>
      <c r="Z180" s="765"/>
      <c r="AA180" s="765"/>
      <c r="AB180" s="765"/>
      <c r="AC180" s="765"/>
      <c r="AD180" s="765"/>
    </row>
    <row r="181" spans="1:30">
      <c r="A181" s="3626">
        <v>166</v>
      </c>
      <c r="B181" s="3622">
        <v>2139</v>
      </c>
      <c r="C181" s="3627" t="s">
        <v>4505</v>
      </c>
      <c r="D181" s="3628" t="s">
        <v>4506</v>
      </c>
      <c r="E181" s="3629"/>
      <c r="F181" s="3626">
        <v>490</v>
      </c>
      <c r="G181" s="3622" t="s">
        <v>4507</v>
      </c>
      <c r="H181" s="3627" t="s">
        <v>4508</v>
      </c>
      <c r="I181" s="3628" t="s">
        <v>4509</v>
      </c>
      <c r="J181" s="3629"/>
      <c r="K181" s="3626">
        <v>814</v>
      </c>
      <c r="L181" s="3622" t="s">
        <v>4510</v>
      </c>
      <c r="M181" s="3627" t="s">
        <v>4511</v>
      </c>
      <c r="N181" s="3628" t="s">
        <v>4512</v>
      </c>
      <c r="O181" s="3629"/>
      <c r="P181" s="3626">
        <v>1138</v>
      </c>
      <c r="Q181" s="3622" t="s">
        <v>4513</v>
      </c>
      <c r="R181" s="3627" t="s">
        <v>4514</v>
      </c>
      <c r="S181" s="3628" t="s">
        <v>4515</v>
      </c>
      <c r="T181" s="765"/>
      <c r="U181" s="765"/>
      <c r="V181" s="765"/>
      <c r="W181" s="765"/>
      <c r="X181" s="765"/>
      <c r="Y181" s="765"/>
      <c r="Z181" s="765"/>
      <c r="AA181" s="765"/>
      <c r="AB181" s="765"/>
      <c r="AC181" s="765"/>
      <c r="AD181" s="765"/>
    </row>
    <row r="182" spans="1:30">
      <c r="A182" s="3626">
        <v>167</v>
      </c>
      <c r="B182" s="3622" t="s">
        <v>4516</v>
      </c>
      <c r="C182" s="3627" t="s">
        <v>4517</v>
      </c>
      <c r="D182" s="3628" t="s">
        <v>4518</v>
      </c>
      <c r="E182" s="3629"/>
      <c r="F182" s="3626">
        <v>491</v>
      </c>
      <c r="G182" s="3622" t="s">
        <v>4519</v>
      </c>
      <c r="H182" s="3627" t="s">
        <v>4520</v>
      </c>
      <c r="I182" s="3628" t="s">
        <v>4521</v>
      </c>
      <c r="J182" s="3629"/>
      <c r="K182" s="3626">
        <v>815</v>
      </c>
      <c r="L182" s="3622" t="s">
        <v>4522</v>
      </c>
      <c r="M182" s="3627" t="s">
        <v>4523</v>
      </c>
      <c r="N182" s="3628" t="s">
        <v>4524</v>
      </c>
      <c r="O182" s="3629"/>
      <c r="P182" s="3626">
        <v>1139</v>
      </c>
      <c r="Q182" s="3622" t="s">
        <v>4525</v>
      </c>
      <c r="R182" s="3627" t="s">
        <v>4526</v>
      </c>
      <c r="T182" s="765"/>
      <c r="U182" s="765"/>
      <c r="V182" s="765"/>
      <c r="W182" s="765"/>
      <c r="X182" s="765"/>
      <c r="Y182" s="765"/>
      <c r="Z182" s="765"/>
      <c r="AA182" s="765"/>
      <c r="AB182" s="765"/>
      <c r="AC182" s="765"/>
      <c r="AD182" s="765"/>
    </row>
    <row r="183" spans="1:30">
      <c r="A183" s="3626">
        <v>168</v>
      </c>
      <c r="B183" s="3622">
        <v>2122</v>
      </c>
      <c r="C183" s="3627" t="s">
        <v>4527</v>
      </c>
      <c r="D183" s="3628" t="s">
        <v>4528</v>
      </c>
      <c r="E183" s="3629"/>
      <c r="F183" s="3626">
        <v>492</v>
      </c>
      <c r="G183" s="3622" t="s">
        <v>4529</v>
      </c>
      <c r="H183" s="3627" t="s">
        <v>4530</v>
      </c>
      <c r="I183" s="3628" t="s">
        <v>4531</v>
      </c>
      <c r="J183" s="3629"/>
      <c r="K183" s="3626">
        <v>816</v>
      </c>
      <c r="L183" s="3622" t="s">
        <v>4532</v>
      </c>
      <c r="M183" s="3627" t="s">
        <v>4533</v>
      </c>
      <c r="N183" s="3628" t="s">
        <v>4534</v>
      </c>
      <c r="O183" s="3629"/>
      <c r="P183" s="3626">
        <v>1140</v>
      </c>
      <c r="Q183" s="3622" t="s">
        <v>4535</v>
      </c>
      <c r="R183" s="3627" t="s">
        <v>4536</v>
      </c>
      <c r="S183" s="3628" t="s">
        <v>4537</v>
      </c>
      <c r="T183" s="765"/>
      <c r="U183" s="765"/>
      <c r="V183" s="765"/>
      <c r="W183" s="765"/>
      <c r="X183" s="765"/>
      <c r="Y183" s="765"/>
      <c r="Z183" s="765"/>
      <c r="AA183" s="765"/>
      <c r="AB183" s="765"/>
      <c r="AC183" s="765"/>
      <c r="AD183" s="765"/>
    </row>
    <row r="184" spans="1:30">
      <c r="A184" s="3626">
        <v>169</v>
      </c>
      <c r="B184" s="3622" t="s">
        <v>4538</v>
      </c>
      <c r="C184" s="3627" t="s">
        <v>4539</v>
      </c>
      <c r="D184" s="3628" t="s">
        <v>4540</v>
      </c>
      <c r="E184" s="3629"/>
      <c r="F184" s="3626">
        <v>493</v>
      </c>
      <c r="G184" s="3622" t="s">
        <v>4541</v>
      </c>
      <c r="H184" s="3627" t="s">
        <v>4542</v>
      </c>
      <c r="I184" s="3628" t="s">
        <v>4543</v>
      </c>
      <c r="J184" s="3629"/>
      <c r="K184" s="3626">
        <v>817</v>
      </c>
      <c r="L184" s="3622" t="s">
        <v>4544</v>
      </c>
      <c r="M184" s="3627" t="s">
        <v>4545</v>
      </c>
      <c r="N184" s="3628" t="s">
        <v>4546</v>
      </c>
      <c r="O184" s="3629"/>
      <c r="P184" s="3626">
        <v>1141</v>
      </c>
      <c r="Q184" s="3622" t="s">
        <v>4547</v>
      </c>
      <c r="R184" s="3627" t="s">
        <v>4548</v>
      </c>
      <c r="S184" s="3628" t="s">
        <v>4549</v>
      </c>
      <c r="T184" s="765"/>
      <c r="U184" s="765"/>
      <c r="V184" s="765"/>
      <c r="W184" s="765"/>
      <c r="X184" s="765"/>
      <c r="Y184" s="765"/>
      <c r="Z184" s="765"/>
      <c r="AA184" s="765"/>
      <c r="AB184" s="765"/>
      <c r="AC184" s="765"/>
      <c r="AD184" s="765"/>
    </row>
    <row r="185" spans="1:30">
      <c r="A185" s="3626">
        <v>170</v>
      </c>
      <c r="B185" s="3622" t="s">
        <v>4550</v>
      </c>
      <c r="C185" s="3627" t="s">
        <v>4551</v>
      </c>
      <c r="D185" s="3628" t="s">
        <v>4552</v>
      </c>
      <c r="E185" s="3629"/>
      <c r="F185" s="3626">
        <v>494</v>
      </c>
      <c r="G185" s="3622" t="s">
        <v>4553</v>
      </c>
      <c r="H185" s="3627" t="s">
        <v>4554</v>
      </c>
      <c r="I185" s="3628" t="s">
        <v>4555</v>
      </c>
      <c r="J185" s="3629"/>
      <c r="K185" s="3626">
        <v>818</v>
      </c>
      <c r="L185" s="3622" t="s">
        <v>4556</v>
      </c>
      <c r="M185" s="3627" t="s">
        <v>4557</v>
      </c>
      <c r="N185" s="3628" t="s">
        <v>4558</v>
      </c>
      <c r="O185" s="3629"/>
      <c r="P185" s="3626">
        <v>1142</v>
      </c>
      <c r="Q185" s="3622" t="s">
        <v>4559</v>
      </c>
      <c r="R185" s="3627" t="s">
        <v>4560</v>
      </c>
      <c r="S185" s="3628" t="s">
        <v>4561</v>
      </c>
      <c r="T185" s="765"/>
      <c r="U185" s="765"/>
      <c r="V185" s="765"/>
      <c r="W185" s="765"/>
      <c r="X185" s="765"/>
      <c r="Y185" s="765"/>
      <c r="Z185" s="765"/>
      <c r="AA185" s="765"/>
      <c r="AB185" s="765"/>
      <c r="AC185" s="765"/>
      <c r="AD185" s="765"/>
    </row>
    <row r="186" spans="1:30">
      <c r="A186" s="3626">
        <v>171</v>
      </c>
      <c r="B186" s="3622" t="s">
        <v>4562</v>
      </c>
      <c r="C186" s="3627" t="s">
        <v>4563</v>
      </c>
      <c r="D186" s="3628" t="s">
        <v>4564</v>
      </c>
      <c r="E186" s="3629"/>
      <c r="F186" s="3626">
        <v>495</v>
      </c>
      <c r="G186" s="3622" t="s">
        <v>4565</v>
      </c>
      <c r="H186" s="3627" t="s">
        <v>4566</v>
      </c>
      <c r="I186" s="3628" t="s">
        <v>4567</v>
      </c>
      <c r="J186" s="3629"/>
      <c r="K186" s="3626">
        <v>819</v>
      </c>
      <c r="L186" s="3622" t="s">
        <v>4568</v>
      </c>
      <c r="M186" s="3627" t="s">
        <v>4569</v>
      </c>
      <c r="N186" s="3628" t="s">
        <v>4570</v>
      </c>
      <c r="O186" s="3629"/>
      <c r="P186" s="3626">
        <v>1143</v>
      </c>
      <c r="Q186" s="3622" t="s">
        <v>4571</v>
      </c>
      <c r="R186" s="3627" t="s">
        <v>4572</v>
      </c>
      <c r="S186" s="3628" t="s">
        <v>4573</v>
      </c>
      <c r="T186" s="765"/>
      <c r="U186" s="765"/>
      <c r="V186" s="765"/>
      <c r="W186" s="765"/>
      <c r="X186" s="765"/>
      <c r="Y186" s="765"/>
      <c r="Z186" s="765"/>
      <c r="AA186" s="765"/>
      <c r="AB186" s="765"/>
      <c r="AC186" s="765"/>
      <c r="AD186" s="765"/>
    </row>
    <row r="187" spans="1:30">
      <c r="A187" s="3626">
        <v>172</v>
      </c>
      <c r="B187" s="3622" t="s">
        <v>4574</v>
      </c>
      <c r="C187" s="3627" t="s">
        <v>4575</v>
      </c>
      <c r="D187" s="3628" t="s">
        <v>4576</v>
      </c>
      <c r="E187" s="3629"/>
      <c r="F187" s="3626">
        <v>496</v>
      </c>
      <c r="G187" s="3622" t="s">
        <v>4577</v>
      </c>
      <c r="H187" s="3627" t="s">
        <v>4578</v>
      </c>
      <c r="I187" s="3628" t="s">
        <v>4579</v>
      </c>
      <c r="J187" s="3629"/>
      <c r="K187" s="3626">
        <v>820</v>
      </c>
      <c r="L187" s="3622" t="s">
        <v>4580</v>
      </c>
      <c r="M187" s="3627" t="s">
        <v>4581</v>
      </c>
      <c r="N187" s="3628" t="s">
        <v>4582</v>
      </c>
      <c r="O187" s="3629"/>
      <c r="P187" s="3626">
        <v>1144</v>
      </c>
      <c r="Q187" s="3622" t="s">
        <v>4583</v>
      </c>
      <c r="R187" s="3627" t="s">
        <v>4584</v>
      </c>
      <c r="S187" s="3628" t="s">
        <v>4585</v>
      </c>
      <c r="T187" s="765"/>
      <c r="U187" s="765"/>
      <c r="V187" s="765"/>
      <c r="W187" s="765"/>
      <c r="X187" s="765"/>
      <c r="Y187" s="765"/>
      <c r="Z187" s="765"/>
      <c r="AA187" s="765"/>
      <c r="AB187" s="765"/>
      <c r="AC187" s="765"/>
      <c r="AD187" s="765"/>
    </row>
    <row r="188" spans="1:30">
      <c r="A188" s="3626">
        <v>173</v>
      </c>
      <c r="B188" s="3622" t="s">
        <v>4586</v>
      </c>
      <c r="C188" s="3627" t="s">
        <v>4587</v>
      </c>
      <c r="D188" s="3628" t="s">
        <v>4588</v>
      </c>
      <c r="E188" s="3629"/>
      <c r="F188" s="3626">
        <v>497</v>
      </c>
      <c r="G188" s="3622" t="s">
        <v>4589</v>
      </c>
      <c r="H188" s="3627" t="s">
        <v>4590</v>
      </c>
      <c r="I188" s="3628" t="s">
        <v>4591</v>
      </c>
      <c r="J188" s="3629"/>
      <c r="K188" s="3626">
        <v>821</v>
      </c>
      <c r="L188" s="3622" t="s">
        <v>4592</v>
      </c>
      <c r="M188" s="3627" t="s">
        <v>4593</v>
      </c>
      <c r="N188" s="3628" t="s">
        <v>4594</v>
      </c>
      <c r="O188" s="3629"/>
      <c r="P188" s="3626">
        <v>1145</v>
      </c>
      <c r="Q188" s="3622" t="s">
        <v>4595</v>
      </c>
      <c r="R188" s="3627" t="s">
        <v>4596</v>
      </c>
      <c r="S188" s="3628" t="s">
        <v>4597</v>
      </c>
      <c r="T188" s="765"/>
      <c r="U188" s="765"/>
      <c r="V188" s="765"/>
      <c r="W188" s="765"/>
      <c r="X188" s="765"/>
      <c r="Y188" s="765"/>
      <c r="Z188" s="765"/>
      <c r="AA188" s="765"/>
      <c r="AB188" s="765"/>
      <c r="AC188" s="765"/>
      <c r="AD188" s="765"/>
    </row>
    <row r="189" spans="1:30">
      <c r="A189" s="3626">
        <v>174</v>
      </c>
      <c r="B189" s="3622" t="s">
        <v>4598</v>
      </c>
      <c r="C189" s="3627" t="s">
        <v>4599</v>
      </c>
      <c r="D189" s="3628" t="s">
        <v>4600</v>
      </c>
      <c r="E189" s="3629"/>
      <c r="F189" s="3626">
        <v>498</v>
      </c>
      <c r="G189" s="3622" t="s">
        <v>4601</v>
      </c>
      <c r="H189" s="3627" t="s">
        <v>4602</v>
      </c>
      <c r="I189" s="3628" t="s">
        <v>4603</v>
      </c>
      <c r="J189" s="3629"/>
      <c r="K189" s="3626">
        <v>822</v>
      </c>
      <c r="L189" s="3622" t="s">
        <v>4604</v>
      </c>
      <c r="M189" s="3627" t="s">
        <v>4605</v>
      </c>
      <c r="N189" s="3628" t="s">
        <v>4606</v>
      </c>
      <c r="O189" s="3629"/>
      <c r="P189" s="3626">
        <v>1146</v>
      </c>
      <c r="Q189" s="3622" t="s">
        <v>4607</v>
      </c>
      <c r="R189" s="3627" t="s">
        <v>4608</v>
      </c>
      <c r="S189" s="3628" t="s">
        <v>4609</v>
      </c>
      <c r="T189" s="765"/>
      <c r="U189" s="765"/>
      <c r="V189" s="765"/>
      <c r="W189" s="765"/>
      <c r="X189" s="765"/>
      <c r="Y189" s="765"/>
      <c r="Z189" s="765"/>
      <c r="AA189" s="765"/>
      <c r="AB189" s="765"/>
      <c r="AC189" s="765"/>
      <c r="AD189" s="765"/>
    </row>
    <row r="190" spans="1:30">
      <c r="A190" s="3626">
        <v>175</v>
      </c>
      <c r="B190" s="3622" t="s">
        <v>4610</v>
      </c>
      <c r="C190" s="3627" t="s">
        <v>4611</v>
      </c>
      <c r="D190" s="3628" t="s">
        <v>4612</v>
      </c>
      <c r="E190" s="3629"/>
      <c r="F190" s="3626">
        <v>499</v>
      </c>
      <c r="G190" s="3622" t="s">
        <v>4613</v>
      </c>
      <c r="H190" s="3627" t="s">
        <v>4614</v>
      </c>
      <c r="I190" s="3628" t="s">
        <v>4615</v>
      </c>
      <c r="J190" s="3629"/>
      <c r="K190" s="3626">
        <v>823</v>
      </c>
      <c r="L190" s="3622" t="s">
        <v>4616</v>
      </c>
      <c r="M190" s="3627" t="s">
        <v>4617</v>
      </c>
      <c r="N190" s="3628" t="s">
        <v>4618</v>
      </c>
      <c r="O190" s="3629"/>
      <c r="P190" s="3626">
        <v>1147</v>
      </c>
      <c r="Q190" s="3622" t="s">
        <v>4619</v>
      </c>
      <c r="R190" s="3627" t="s">
        <v>4620</v>
      </c>
      <c r="S190" s="3628" t="s">
        <v>4621</v>
      </c>
      <c r="T190" s="765"/>
      <c r="U190" s="765"/>
      <c r="V190" s="765"/>
      <c r="W190" s="765"/>
      <c r="X190" s="765"/>
      <c r="Y190" s="765"/>
      <c r="Z190" s="765"/>
      <c r="AA190" s="765"/>
      <c r="AB190" s="765"/>
      <c r="AC190" s="765"/>
      <c r="AD190" s="765"/>
    </row>
    <row r="191" spans="1:30">
      <c r="A191" s="3626">
        <v>176</v>
      </c>
      <c r="B191" s="3622" t="s">
        <v>4622</v>
      </c>
      <c r="C191" s="3627" t="s">
        <v>4623</v>
      </c>
      <c r="D191" s="3628" t="s">
        <v>4624</v>
      </c>
      <c r="E191" s="3629"/>
      <c r="F191" s="3626">
        <v>500</v>
      </c>
      <c r="G191" s="3622" t="s">
        <v>4625</v>
      </c>
      <c r="H191" s="3627" t="s">
        <v>4626</v>
      </c>
      <c r="I191" s="3628" t="s">
        <v>4627</v>
      </c>
      <c r="J191" s="3629"/>
      <c r="K191" s="3626">
        <v>824</v>
      </c>
      <c r="L191" s="3622" t="s">
        <v>4628</v>
      </c>
      <c r="M191" s="3627" t="s">
        <v>4629</v>
      </c>
      <c r="N191" s="3628" t="s">
        <v>4630</v>
      </c>
      <c r="O191" s="3629"/>
      <c r="P191" s="3626">
        <v>1148</v>
      </c>
      <c r="Q191" s="3622" t="s">
        <v>4631</v>
      </c>
      <c r="R191" s="3627" t="s">
        <v>4632</v>
      </c>
      <c r="S191" s="3628" t="s">
        <v>4633</v>
      </c>
      <c r="T191" s="765"/>
      <c r="U191" s="765"/>
      <c r="V191" s="765"/>
      <c r="W191" s="765"/>
      <c r="X191" s="765"/>
      <c r="Y191" s="765"/>
      <c r="Z191" s="765"/>
      <c r="AA191" s="765"/>
      <c r="AB191" s="765"/>
      <c r="AC191" s="765"/>
      <c r="AD191" s="765"/>
    </row>
    <row r="192" spans="1:30">
      <c r="A192" s="3626">
        <v>177</v>
      </c>
      <c r="B192" s="3622" t="s">
        <v>4634</v>
      </c>
      <c r="C192" s="3627" t="s">
        <v>4635</v>
      </c>
      <c r="D192" s="3628" t="s">
        <v>4636</v>
      </c>
      <c r="E192" s="3629"/>
      <c r="F192" s="3626">
        <v>501</v>
      </c>
      <c r="G192" s="3622" t="s">
        <v>4637</v>
      </c>
      <c r="H192" s="3627" t="s">
        <v>4638</v>
      </c>
      <c r="I192" s="3628" t="s">
        <v>4639</v>
      </c>
      <c r="J192" s="3629"/>
      <c r="K192" s="3626">
        <v>825</v>
      </c>
      <c r="L192" s="3622" t="s">
        <v>4640</v>
      </c>
      <c r="M192" s="3627" t="s">
        <v>4641</v>
      </c>
      <c r="N192" s="3628" t="s">
        <v>4642</v>
      </c>
      <c r="O192" s="3629"/>
      <c r="P192" s="3626">
        <v>1149</v>
      </c>
      <c r="Q192" s="3622" t="s">
        <v>4643</v>
      </c>
      <c r="R192" s="3627" t="s">
        <v>4644</v>
      </c>
      <c r="S192" s="3628" t="s">
        <v>4645</v>
      </c>
      <c r="T192" s="765"/>
      <c r="U192" s="765"/>
      <c r="V192" s="765"/>
      <c r="W192" s="765"/>
      <c r="X192" s="765"/>
      <c r="Y192" s="765"/>
      <c r="Z192" s="765"/>
      <c r="AA192" s="765"/>
      <c r="AB192" s="765"/>
      <c r="AC192" s="765"/>
      <c r="AD192" s="765"/>
    </row>
    <row r="193" spans="1:30">
      <c r="A193" s="3626">
        <v>178</v>
      </c>
      <c r="B193" s="3622" t="s">
        <v>4646</v>
      </c>
      <c r="C193" s="3627" t="s">
        <v>4647</v>
      </c>
      <c r="D193" s="3628" t="s">
        <v>4648</v>
      </c>
      <c r="E193" s="3629"/>
      <c r="F193" s="3626">
        <v>502</v>
      </c>
      <c r="G193" s="3622" t="s">
        <v>4649</v>
      </c>
      <c r="H193" s="3627" t="s">
        <v>4650</v>
      </c>
      <c r="I193" s="3628" t="s">
        <v>4651</v>
      </c>
      <c r="J193" s="3629"/>
      <c r="K193" s="3626">
        <v>826</v>
      </c>
      <c r="L193" s="3622" t="s">
        <v>4652</v>
      </c>
      <c r="M193" s="3627" t="s">
        <v>4653</v>
      </c>
      <c r="N193" s="3628" t="s">
        <v>4654</v>
      </c>
      <c r="O193" s="3629"/>
      <c r="P193" s="3626">
        <v>1150</v>
      </c>
      <c r="Q193" s="3622" t="s">
        <v>4655</v>
      </c>
      <c r="R193" s="3627" t="s">
        <v>4656</v>
      </c>
      <c r="S193" s="3628" t="s">
        <v>4657</v>
      </c>
      <c r="T193" s="765"/>
      <c r="U193" s="765"/>
      <c r="V193" s="765"/>
      <c r="W193" s="765"/>
      <c r="X193" s="765"/>
      <c r="Y193" s="765"/>
      <c r="Z193" s="765"/>
      <c r="AA193" s="765"/>
      <c r="AB193" s="765"/>
      <c r="AC193" s="765"/>
      <c r="AD193" s="765"/>
    </row>
    <row r="194" spans="1:30">
      <c r="A194" s="3626">
        <v>179</v>
      </c>
      <c r="B194" s="3622" t="s">
        <v>4658</v>
      </c>
      <c r="C194" s="3627" t="s">
        <v>4659</v>
      </c>
      <c r="D194" s="3628" t="s">
        <v>4660</v>
      </c>
      <c r="E194" s="3629"/>
      <c r="F194" s="3626">
        <v>503</v>
      </c>
      <c r="G194" s="3622" t="s">
        <v>4661</v>
      </c>
      <c r="H194" s="3627" t="s">
        <v>4662</v>
      </c>
      <c r="I194" s="3628" t="s">
        <v>4663</v>
      </c>
      <c r="J194" s="3629"/>
      <c r="K194" s="3626">
        <v>827</v>
      </c>
      <c r="L194" s="3622" t="s">
        <v>4664</v>
      </c>
      <c r="M194" s="3627" t="s">
        <v>4665</v>
      </c>
      <c r="N194" s="3628" t="s">
        <v>4666</v>
      </c>
      <c r="O194" s="3629"/>
      <c r="P194" s="3626">
        <v>1151</v>
      </c>
      <c r="Q194" s="3622" t="s">
        <v>4667</v>
      </c>
      <c r="R194" s="3627" t="s">
        <v>4668</v>
      </c>
      <c r="S194" s="3628" t="s">
        <v>4669</v>
      </c>
      <c r="T194" s="765"/>
      <c r="U194" s="765"/>
      <c r="V194" s="765"/>
      <c r="W194" s="765"/>
      <c r="X194" s="765"/>
      <c r="Y194" s="765"/>
      <c r="Z194" s="765"/>
      <c r="AA194" s="765"/>
      <c r="AB194" s="765"/>
      <c r="AC194" s="765"/>
      <c r="AD194" s="765"/>
    </row>
    <row r="195" spans="1:30">
      <c r="A195" s="3626">
        <v>180</v>
      </c>
      <c r="B195" s="3622" t="s">
        <v>4670</v>
      </c>
      <c r="C195" s="3627" t="s">
        <v>4671</v>
      </c>
      <c r="D195" s="3628" t="s">
        <v>4672</v>
      </c>
      <c r="E195" s="3629"/>
      <c r="F195" s="3626">
        <v>504</v>
      </c>
      <c r="G195" s="3622" t="s">
        <v>4673</v>
      </c>
      <c r="H195" s="3627" t="s">
        <v>4674</v>
      </c>
      <c r="I195" s="3628" t="s">
        <v>4675</v>
      </c>
      <c r="J195" s="3629"/>
      <c r="K195" s="3626">
        <v>828</v>
      </c>
      <c r="L195" s="3622" t="s">
        <v>4676</v>
      </c>
      <c r="M195" s="3627" t="s">
        <v>4677</v>
      </c>
      <c r="N195" s="3628" t="s">
        <v>4678</v>
      </c>
      <c r="O195" s="3629"/>
      <c r="P195" s="3626">
        <v>1152</v>
      </c>
      <c r="Q195" s="3622" t="s">
        <v>4679</v>
      </c>
      <c r="R195" s="3627" t="s">
        <v>4680</v>
      </c>
      <c r="S195" s="3628" t="s">
        <v>4681</v>
      </c>
      <c r="T195" s="765"/>
      <c r="U195" s="765"/>
      <c r="V195" s="765"/>
      <c r="W195" s="765"/>
      <c r="X195" s="765"/>
      <c r="Y195" s="765"/>
      <c r="Z195" s="765"/>
      <c r="AA195" s="765"/>
      <c r="AB195" s="765"/>
      <c r="AC195" s="765"/>
      <c r="AD195" s="765"/>
    </row>
    <row r="196" spans="1:30">
      <c r="A196" s="3626">
        <v>181</v>
      </c>
      <c r="B196" s="3622" t="s">
        <v>4682</v>
      </c>
      <c r="C196" s="3627" t="s">
        <v>4683</v>
      </c>
      <c r="D196" s="3628" t="s">
        <v>4684</v>
      </c>
      <c r="E196" s="3629"/>
      <c r="F196" s="3626">
        <v>505</v>
      </c>
      <c r="G196" s="3622" t="s">
        <v>4685</v>
      </c>
      <c r="H196" s="3627" t="s">
        <v>4686</v>
      </c>
      <c r="I196" s="3628" t="s">
        <v>4687</v>
      </c>
      <c r="J196" s="3629"/>
      <c r="K196" s="3626">
        <v>829</v>
      </c>
      <c r="L196" s="3622" t="s">
        <v>4688</v>
      </c>
      <c r="M196" s="3627" t="s">
        <v>4689</v>
      </c>
      <c r="N196" s="3628" t="s">
        <v>4690</v>
      </c>
      <c r="O196" s="3629"/>
      <c r="P196" s="3626">
        <v>1153</v>
      </c>
      <c r="Q196" s="3622" t="s">
        <v>4691</v>
      </c>
      <c r="R196" s="3627" t="s">
        <v>4692</v>
      </c>
      <c r="S196" s="3628" t="s">
        <v>4693</v>
      </c>
      <c r="T196" s="765"/>
      <c r="U196" s="765"/>
      <c r="V196" s="765"/>
      <c r="W196" s="765"/>
      <c r="X196" s="765"/>
      <c r="Y196" s="765"/>
      <c r="Z196" s="765"/>
      <c r="AA196" s="765"/>
      <c r="AB196" s="765"/>
      <c r="AC196" s="765"/>
      <c r="AD196" s="765"/>
    </row>
    <row r="197" spans="1:30">
      <c r="A197" s="3626">
        <v>182</v>
      </c>
      <c r="B197" s="3622" t="s">
        <v>4694</v>
      </c>
      <c r="C197" s="3627" t="s">
        <v>4695</v>
      </c>
      <c r="D197" s="3628" t="s">
        <v>4696</v>
      </c>
      <c r="E197" s="3629"/>
      <c r="F197" s="3626">
        <v>506</v>
      </c>
      <c r="G197" s="3622" t="s">
        <v>4697</v>
      </c>
      <c r="H197" s="3627" t="s">
        <v>4698</v>
      </c>
      <c r="I197" s="3628" t="s">
        <v>4699</v>
      </c>
      <c r="J197" s="3629"/>
      <c r="K197" s="3626">
        <v>830</v>
      </c>
      <c r="L197" s="3622" t="s">
        <v>4700</v>
      </c>
      <c r="M197" s="3627" t="s">
        <v>4701</v>
      </c>
      <c r="N197" s="3628" t="s">
        <v>4702</v>
      </c>
      <c r="O197" s="3629"/>
      <c r="P197" s="3626">
        <v>1154</v>
      </c>
      <c r="Q197" s="3622" t="s">
        <v>4703</v>
      </c>
      <c r="R197" s="3627" t="s">
        <v>4704</v>
      </c>
      <c r="S197" s="3628" t="s">
        <v>4705</v>
      </c>
      <c r="T197" s="765"/>
      <c r="U197" s="765"/>
      <c r="V197" s="765"/>
      <c r="W197" s="765"/>
      <c r="X197" s="765"/>
      <c r="Y197" s="765"/>
      <c r="Z197" s="765"/>
      <c r="AA197" s="765"/>
      <c r="AB197" s="765"/>
      <c r="AC197" s="765"/>
      <c r="AD197" s="765"/>
    </row>
    <row r="198" spans="1:30">
      <c r="A198" s="3626">
        <v>183</v>
      </c>
      <c r="B198" s="3622" t="s">
        <v>4706</v>
      </c>
      <c r="C198" s="3627" t="s">
        <v>4707</v>
      </c>
      <c r="D198" s="3628" t="s">
        <v>4708</v>
      </c>
      <c r="E198" s="3629"/>
      <c r="F198" s="3626">
        <v>507</v>
      </c>
      <c r="G198" s="3622" t="s">
        <v>4709</v>
      </c>
      <c r="H198" s="3627" t="s">
        <v>4710</v>
      </c>
      <c r="I198" s="3628" t="s">
        <v>4711</v>
      </c>
      <c r="J198" s="3629"/>
      <c r="K198" s="3626">
        <v>831</v>
      </c>
      <c r="L198" s="3622" t="s">
        <v>4712</v>
      </c>
      <c r="M198" s="3627" t="s">
        <v>4713</v>
      </c>
      <c r="N198" s="3628" t="s">
        <v>4714</v>
      </c>
      <c r="O198" s="3629"/>
      <c r="P198" s="3626">
        <v>1155</v>
      </c>
      <c r="Q198" s="3622" t="s">
        <v>4715</v>
      </c>
      <c r="R198" s="3627" t="s">
        <v>4716</v>
      </c>
      <c r="S198" s="3628" t="s">
        <v>4717</v>
      </c>
      <c r="T198" s="765"/>
      <c r="U198" s="765"/>
      <c r="V198" s="765"/>
      <c r="W198" s="765"/>
      <c r="X198" s="765"/>
      <c r="Y198" s="765"/>
      <c r="Z198" s="765"/>
      <c r="AA198" s="765"/>
      <c r="AB198" s="765"/>
      <c r="AC198" s="765"/>
      <c r="AD198" s="765"/>
    </row>
    <row r="199" spans="1:30">
      <c r="A199" s="3626">
        <v>184</v>
      </c>
      <c r="B199" s="3622" t="s">
        <v>4718</v>
      </c>
      <c r="C199" s="3627" t="s">
        <v>4719</v>
      </c>
      <c r="D199" s="3628" t="s">
        <v>4720</v>
      </c>
      <c r="E199" s="3629"/>
      <c r="F199" s="3626">
        <v>508</v>
      </c>
      <c r="G199" s="3622" t="s">
        <v>4721</v>
      </c>
      <c r="H199" s="3627" t="s">
        <v>4722</v>
      </c>
      <c r="I199" s="3628" t="s">
        <v>4723</v>
      </c>
      <c r="J199" s="3629"/>
      <c r="K199" s="3626">
        <v>832</v>
      </c>
      <c r="L199" s="3622" t="s">
        <v>4724</v>
      </c>
      <c r="M199" s="3627" t="s">
        <v>4725</v>
      </c>
      <c r="N199" s="3628" t="s">
        <v>4726</v>
      </c>
      <c r="O199" s="3629"/>
      <c r="P199" s="3626">
        <v>1156</v>
      </c>
      <c r="Q199" s="3622" t="s">
        <v>4727</v>
      </c>
      <c r="R199" s="3627" t="s">
        <v>4728</v>
      </c>
      <c r="S199" s="3628" t="s">
        <v>4729</v>
      </c>
      <c r="T199" s="765"/>
      <c r="U199" s="765"/>
      <c r="V199" s="765"/>
      <c r="W199" s="765"/>
      <c r="X199" s="765"/>
      <c r="Y199" s="765"/>
      <c r="Z199" s="765"/>
      <c r="AA199" s="765"/>
      <c r="AB199" s="765"/>
      <c r="AC199" s="765"/>
      <c r="AD199" s="765"/>
    </row>
    <row r="200" spans="1:30">
      <c r="A200" s="3626">
        <v>185</v>
      </c>
      <c r="B200" s="3622" t="s">
        <v>4730</v>
      </c>
      <c r="C200" s="3627" t="s">
        <v>4731</v>
      </c>
      <c r="D200" s="3628" t="s">
        <v>4732</v>
      </c>
      <c r="E200" s="3629"/>
      <c r="F200" s="3626">
        <v>509</v>
      </c>
      <c r="G200" s="3622" t="s">
        <v>4733</v>
      </c>
      <c r="H200" s="3627" t="s">
        <v>4734</v>
      </c>
      <c r="I200" s="3628" t="s">
        <v>4735</v>
      </c>
      <c r="J200" s="3629"/>
      <c r="K200" s="3626">
        <v>833</v>
      </c>
      <c r="L200" s="3622" t="s">
        <v>4736</v>
      </c>
      <c r="M200" s="3627" t="s">
        <v>4737</v>
      </c>
      <c r="N200" s="3628" t="s">
        <v>4738</v>
      </c>
      <c r="O200" s="3629"/>
      <c r="P200" s="3626">
        <v>1157</v>
      </c>
      <c r="Q200" s="3622" t="s">
        <v>4739</v>
      </c>
      <c r="R200" s="3627" t="s">
        <v>4740</v>
      </c>
      <c r="S200" s="3628" t="s">
        <v>4741</v>
      </c>
      <c r="T200" s="765"/>
      <c r="U200" s="765"/>
      <c r="V200" s="765"/>
      <c r="W200" s="765"/>
      <c r="X200" s="765"/>
      <c r="Y200" s="765"/>
      <c r="Z200" s="765"/>
      <c r="AA200" s="765"/>
      <c r="AB200" s="765"/>
      <c r="AC200" s="765"/>
      <c r="AD200" s="765"/>
    </row>
    <row r="201" spans="1:30">
      <c r="A201" s="3626">
        <v>186</v>
      </c>
      <c r="B201" s="3622" t="s">
        <v>4742</v>
      </c>
      <c r="C201" s="3627" t="s">
        <v>4743</v>
      </c>
      <c r="D201" s="3628" t="s">
        <v>4744</v>
      </c>
      <c r="E201" s="3629"/>
      <c r="F201" s="3626">
        <v>510</v>
      </c>
      <c r="G201" s="3622" t="s">
        <v>4745</v>
      </c>
      <c r="H201" s="3627" t="s">
        <v>4746</v>
      </c>
      <c r="I201" s="3628" t="s">
        <v>4747</v>
      </c>
      <c r="J201" s="3629"/>
      <c r="K201" s="3626">
        <v>834</v>
      </c>
      <c r="L201" s="3622" t="s">
        <v>4736</v>
      </c>
      <c r="M201" s="3627" t="s">
        <v>4737</v>
      </c>
      <c r="N201" s="3628" t="s">
        <v>4748</v>
      </c>
      <c r="O201" s="3629"/>
      <c r="P201" s="3626">
        <v>1158</v>
      </c>
      <c r="Q201" s="3622" t="s">
        <v>4749</v>
      </c>
      <c r="R201" s="3627" t="s">
        <v>4750</v>
      </c>
      <c r="S201" s="3628" t="s">
        <v>4751</v>
      </c>
      <c r="T201" s="765"/>
      <c r="U201" s="765"/>
      <c r="V201" s="765"/>
      <c r="W201" s="765"/>
      <c r="X201" s="765"/>
      <c r="Y201" s="765"/>
      <c r="Z201" s="765"/>
      <c r="AA201" s="765"/>
      <c r="AB201" s="765"/>
      <c r="AC201" s="765"/>
      <c r="AD201" s="765"/>
    </row>
    <row r="202" spans="1:30">
      <c r="A202" s="3626">
        <v>187</v>
      </c>
      <c r="B202" s="3622" t="s">
        <v>4752</v>
      </c>
      <c r="C202" s="3627" t="s">
        <v>4753</v>
      </c>
      <c r="D202" s="3628" t="s">
        <v>4754</v>
      </c>
      <c r="E202" s="3629"/>
      <c r="F202" s="3626">
        <v>511</v>
      </c>
      <c r="G202" s="3622" t="s">
        <v>4755</v>
      </c>
      <c r="H202" s="3627" t="s">
        <v>4756</v>
      </c>
      <c r="I202" s="3628" t="s">
        <v>4757</v>
      </c>
      <c r="J202" s="3629"/>
      <c r="K202" s="3626">
        <v>835</v>
      </c>
      <c r="L202" s="3622" t="s">
        <v>4758</v>
      </c>
      <c r="M202" s="3627" t="s">
        <v>2624</v>
      </c>
      <c r="N202" s="3628" t="s">
        <v>4759</v>
      </c>
      <c r="O202" s="3629"/>
      <c r="P202" s="3626">
        <v>1159</v>
      </c>
      <c r="Q202" s="3622" t="s">
        <v>4760</v>
      </c>
      <c r="R202" s="3627" t="s">
        <v>4761</v>
      </c>
      <c r="S202" s="3628" t="s">
        <v>4762</v>
      </c>
      <c r="T202" s="765"/>
      <c r="U202" s="765"/>
      <c r="V202" s="765"/>
      <c r="W202" s="765"/>
      <c r="X202" s="765"/>
      <c r="Y202" s="765"/>
      <c r="Z202" s="765"/>
      <c r="AA202" s="765"/>
      <c r="AB202" s="765"/>
      <c r="AC202" s="765"/>
      <c r="AD202" s="765"/>
    </row>
    <row r="203" spans="1:30">
      <c r="A203" s="3626">
        <v>188</v>
      </c>
      <c r="B203" s="3622" t="s">
        <v>4763</v>
      </c>
      <c r="C203" s="3627" t="s">
        <v>4764</v>
      </c>
      <c r="D203" s="3628" t="s">
        <v>4765</v>
      </c>
      <c r="E203" s="3629"/>
      <c r="F203" s="3626">
        <v>512</v>
      </c>
      <c r="G203" s="3622" t="s">
        <v>4766</v>
      </c>
      <c r="H203" s="3627" t="s">
        <v>4767</v>
      </c>
      <c r="I203" s="3628" t="s">
        <v>4768</v>
      </c>
      <c r="J203" s="3629"/>
      <c r="K203" s="3626">
        <v>836</v>
      </c>
      <c r="L203" s="3622" t="s">
        <v>4769</v>
      </c>
      <c r="M203" s="3627" t="s">
        <v>2626</v>
      </c>
      <c r="N203" s="3628" t="s">
        <v>4770</v>
      </c>
      <c r="O203" s="3629"/>
      <c r="P203" s="3626">
        <v>1160</v>
      </c>
      <c r="Q203" s="3622" t="s">
        <v>4771</v>
      </c>
      <c r="R203" s="3627" t="s">
        <v>4772</v>
      </c>
      <c r="S203" s="3628" t="s">
        <v>4773</v>
      </c>
      <c r="T203" s="765"/>
      <c r="U203" s="765"/>
      <c r="V203" s="765"/>
      <c r="W203" s="765"/>
      <c r="X203" s="765"/>
      <c r="Y203" s="765"/>
      <c r="Z203" s="765"/>
      <c r="AA203" s="765"/>
      <c r="AB203" s="765"/>
      <c r="AC203" s="765"/>
      <c r="AD203" s="765"/>
    </row>
    <row r="204" spans="1:30">
      <c r="A204" s="3626">
        <v>189</v>
      </c>
      <c r="B204" s="3622" t="s">
        <v>4774</v>
      </c>
      <c r="C204" s="3627" t="s">
        <v>4775</v>
      </c>
      <c r="D204" s="3628" t="s">
        <v>4776</v>
      </c>
      <c r="E204" s="3629"/>
      <c r="F204" s="3626">
        <v>513</v>
      </c>
      <c r="G204" s="3622" t="s">
        <v>4777</v>
      </c>
      <c r="H204" s="3627" t="s">
        <v>4778</v>
      </c>
      <c r="I204" s="3628" t="s">
        <v>4779</v>
      </c>
      <c r="J204" s="3629"/>
      <c r="K204" s="3626">
        <v>837</v>
      </c>
      <c r="L204" s="3622" t="s">
        <v>4780</v>
      </c>
      <c r="M204" s="3627" t="s">
        <v>2625</v>
      </c>
      <c r="O204" s="3629"/>
      <c r="P204" s="3626">
        <v>1161</v>
      </c>
      <c r="Q204" s="3622" t="s">
        <v>4781</v>
      </c>
      <c r="R204" s="3627" t="s">
        <v>4782</v>
      </c>
      <c r="S204" s="3628" t="s">
        <v>4783</v>
      </c>
      <c r="T204" s="765"/>
      <c r="U204" s="765"/>
      <c r="V204" s="765"/>
      <c r="W204" s="765"/>
      <c r="X204" s="765"/>
      <c r="Y204" s="765"/>
      <c r="Z204" s="765"/>
      <c r="AA204" s="765"/>
      <c r="AB204" s="765"/>
      <c r="AC204" s="765"/>
      <c r="AD204" s="765"/>
    </row>
    <row r="205" spans="1:30">
      <c r="A205" s="3626">
        <v>190</v>
      </c>
      <c r="B205" s="3622" t="s">
        <v>4784</v>
      </c>
      <c r="C205" s="3627" t="s">
        <v>4785</v>
      </c>
      <c r="D205" s="3628" t="s">
        <v>4786</v>
      </c>
      <c r="E205" s="3629"/>
      <c r="F205" s="3626">
        <v>514</v>
      </c>
      <c r="G205" s="3622" t="s">
        <v>4787</v>
      </c>
      <c r="H205" s="3627" t="s">
        <v>4788</v>
      </c>
      <c r="I205" s="3628" t="s">
        <v>4789</v>
      </c>
      <c r="J205" s="3629"/>
      <c r="K205" s="3626">
        <v>838</v>
      </c>
      <c r="L205" s="3622" t="s">
        <v>4780</v>
      </c>
      <c r="M205" s="3627" t="s">
        <v>2625</v>
      </c>
      <c r="N205" s="3628" t="s">
        <v>4790</v>
      </c>
      <c r="O205" s="3629"/>
      <c r="P205" s="3626">
        <v>1162</v>
      </c>
      <c r="Q205" s="3622" t="s">
        <v>4791</v>
      </c>
      <c r="R205" s="3627" t="s">
        <v>4792</v>
      </c>
      <c r="S205" s="3628" t="s">
        <v>4793</v>
      </c>
      <c r="T205" s="765"/>
      <c r="U205" s="765"/>
      <c r="V205" s="765"/>
      <c r="W205" s="765"/>
      <c r="X205" s="765"/>
      <c r="Y205" s="765"/>
      <c r="Z205" s="765"/>
      <c r="AA205" s="765"/>
      <c r="AB205" s="765"/>
      <c r="AC205" s="765"/>
      <c r="AD205" s="765"/>
    </row>
    <row r="206" spans="1:30">
      <c r="A206" s="3626">
        <v>191</v>
      </c>
      <c r="B206" s="3622" t="s">
        <v>4794</v>
      </c>
      <c r="C206" s="3627" t="s">
        <v>4795</v>
      </c>
      <c r="D206" s="3628" t="s">
        <v>4796</v>
      </c>
      <c r="E206" s="3629"/>
      <c r="F206" s="3626">
        <v>515</v>
      </c>
      <c r="G206" s="3622" t="s">
        <v>4797</v>
      </c>
      <c r="H206" s="3627" t="s">
        <v>4798</v>
      </c>
      <c r="I206" s="3628" t="s">
        <v>4799</v>
      </c>
      <c r="J206" s="3629"/>
      <c r="K206" s="3626">
        <v>839</v>
      </c>
      <c r="L206" s="3622" t="s">
        <v>4800</v>
      </c>
      <c r="M206" s="3627" t="s">
        <v>4801</v>
      </c>
      <c r="N206" s="3628" t="s">
        <v>4802</v>
      </c>
      <c r="O206" s="3629"/>
      <c r="P206" s="3626">
        <v>1163</v>
      </c>
      <c r="Q206" s="3622" t="s">
        <v>4803</v>
      </c>
      <c r="R206" s="3627" t="s">
        <v>4804</v>
      </c>
      <c r="S206" s="3628" t="s">
        <v>4805</v>
      </c>
      <c r="T206" s="765"/>
      <c r="U206" s="765"/>
      <c r="V206" s="765"/>
      <c r="W206" s="765"/>
      <c r="X206" s="765"/>
      <c r="Y206" s="765"/>
      <c r="Z206" s="765"/>
      <c r="AA206" s="765"/>
      <c r="AB206" s="765"/>
      <c r="AC206" s="765"/>
      <c r="AD206" s="765"/>
    </row>
    <row r="207" spans="1:30">
      <c r="A207" s="3626">
        <v>192</v>
      </c>
      <c r="B207" s="3622" t="s">
        <v>4806</v>
      </c>
      <c r="C207" s="3627" t="s">
        <v>4807</v>
      </c>
      <c r="D207" s="3628" t="s">
        <v>4808</v>
      </c>
      <c r="E207" s="3629"/>
      <c r="F207" s="3626">
        <v>516</v>
      </c>
      <c r="G207" s="3622" t="s">
        <v>4809</v>
      </c>
      <c r="H207" s="3627" t="s">
        <v>4810</v>
      </c>
      <c r="I207" s="3628" t="s">
        <v>4811</v>
      </c>
      <c r="J207" s="3629"/>
      <c r="K207" s="3626">
        <v>840</v>
      </c>
      <c r="L207" s="3622" t="s">
        <v>4812</v>
      </c>
      <c r="M207" s="3627" t="s">
        <v>4813</v>
      </c>
      <c r="N207" s="3628" t="s">
        <v>4814</v>
      </c>
      <c r="O207" s="3629"/>
      <c r="P207" s="3626">
        <v>1164</v>
      </c>
      <c r="Q207" s="3622" t="s">
        <v>4815</v>
      </c>
      <c r="R207" s="3627" t="s">
        <v>4816</v>
      </c>
      <c r="S207" s="3628" t="s">
        <v>4817</v>
      </c>
      <c r="T207" s="765"/>
      <c r="U207" s="765"/>
      <c r="V207" s="765"/>
      <c r="W207" s="765"/>
      <c r="X207" s="765"/>
      <c r="Y207" s="765"/>
      <c r="Z207" s="765"/>
      <c r="AA207" s="765"/>
      <c r="AB207" s="765"/>
      <c r="AC207" s="765"/>
      <c r="AD207" s="765"/>
    </row>
    <row r="208" spans="1:30">
      <c r="A208" s="3626">
        <v>193</v>
      </c>
      <c r="B208" s="3622" t="s">
        <v>4818</v>
      </c>
      <c r="C208" s="3627" t="s">
        <v>4819</v>
      </c>
      <c r="D208" s="3628" t="s">
        <v>4820</v>
      </c>
      <c r="E208" s="3629"/>
      <c r="F208" s="3626">
        <v>517</v>
      </c>
      <c r="G208" s="3622" t="s">
        <v>4821</v>
      </c>
      <c r="H208" s="3627" t="s">
        <v>4822</v>
      </c>
      <c r="I208" s="3628" t="s">
        <v>4823</v>
      </c>
      <c r="J208" s="3629"/>
      <c r="K208" s="3626">
        <v>841</v>
      </c>
      <c r="L208" s="3622" t="s">
        <v>4824</v>
      </c>
      <c r="M208" s="3627" t="s">
        <v>4825</v>
      </c>
      <c r="N208" s="3628" t="s">
        <v>4826</v>
      </c>
      <c r="O208" s="3629"/>
      <c r="P208" s="3626">
        <v>1165</v>
      </c>
      <c r="Q208" s="3622" t="s">
        <v>4827</v>
      </c>
      <c r="R208" s="3627" t="s">
        <v>4828</v>
      </c>
      <c r="S208" s="3628" t="s">
        <v>4829</v>
      </c>
      <c r="T208" s="765"/>
      <c r="U208" s="765"/>
      <c r="V208" s="765"/>
      <c r="W208" s="765"/>
      <c r="X208" s="765"/>
      <c r="Y208" s="765"/>
      <c r="Z208" s="765"/>
      <c r="AA208" s="765"/>
      <c r="AB208" s="765"/>
      <c r="AC208" s="765"/>
      <c r="AD208" s="765"/>
    </row>
    <row r="209" spans="1:30">
      <c r="A209" s="3626">
        <v>194</v>
      </c>
      <c r="B209" s="3622" t="s">
        <v>4830</v>
      </c>
      <c r="C209" s="3627" t="s">
        <v>4831</v>
      </c>
      <c r="D209" s="3628" t="s">
        <v>4832</v>
      </c>
      <c r="E209" s="3629"/>
      <c r="F209" s="3626">
        <v>518</v>
      </c>
      <c r="G209" s="3622" t="s">
        <v>4833</v>
      </c>
      <c r="H209" s="3627" t="s">
        <v>4834</v>
      </c>
      <c r="I209" s="3628" t="s">
        <v>4835</v>
      </c>
      <c r="J209" s="3629"/>
      <c r="K209" s="3626">
        <v>842</v>
      </c>
      <c r="L209" s="3622" t="s">
        <v>4836</v>
      </c>
      <c r="M209" s="3627" t="s">
        <v>4837</v>
      </c>
      <c r="N209" s="3628" t="s">
        <v>4838</v>
      </c>
      <c r="O209" s="3629"/>
      <c r="P209" s="3626">
        <v>1166</v>
      </c>
      <c r="Q209" s="3622" t="s">
        <v>4839</v>
      </c>
      <c r="R209" s="3627" t="s">
        <v>4840</v>
      </c>
      <c r="S209" s="3628" t="s">
        <v>4841</v>
      </c>
      <c r="T209" s="765"/>
      <c r="U209" s="765"/>
      <c r="V209" s="765"/>
      <c r="W209" s="765"/>
      <c r="X209" s="765"/>
      <c r="Y209" s="765"/>
      <c r="Z209" s="765"/>
      <c r="AA209" s="765"/>
      <c r="AB209" s="765"/>
      <c r="AC209" s="765"/>
      <c r="AD209" s="765"/>
    </row>
    <row r="210" spans="1:30">
      <c r="A210" s="3626">
        <v>195</v>
      </c>
      <c r="B210" s="3622" t="s">
        <v>4842</v>
      </c>
      <c r="C210" s="3627" t="s">
        <v>4843</v>
      </c>
      <c r="D210" s="3628" t="s">
        <v>4844</v>
      </c>
      <c r="E210" s="3629"/>
      <c r="F210" s="3626">
        <v>519</v>
      </c>
      <c r="G210" s="3622" t="s">
        <v>4845</v>
      </c>
      <c r="H210" s="3627" t="s">
        <v>4846</v>
      </c>
      <c r="I210" s="3628" t="s">
        <v>4847</v>
      </c>
      <c r="J210" s="3629"/>
      <c r="K210" s="3626">
        <v>843</v>
      </c>
      <c r="L210" s="3622" t="s">
        <v>4848</v>
      </c>
      <c r="M210" s="3627" t="s">
        <v>4849</v>
      </c>
      <c r="N210" s="3628" t="s">
        <v>4850</v>
      </c>
      <c r="O210" s="3629"/>
      <c r="P210" s="3626">
        <v>1167</v>
      </c>
      <c r="Q210" s="3622" t="s">
        <v>4851</v>
      </c>
      <c r="R210" s="3627" t="s">
        <v>4852</v>
      </c>
      <c r="S210" s="3628" t="s">
        <v>4853</v>
      </c>
      <c r="T210" s="765"/>
      <c r="U210" s="765"/>
      <c r="V210" s="765"/>
      <c r="W210" s="765"/>
      <c r="X210" s="765"/>
      <c r="Y210" s="765"/>
      <c r="Z210" s="765"/>
      <c r="AA210" s="765"/>
      <c r="AB210" s="765"/>
      <c r="AC210" s="765"/>
      <c r="AD210" s="765"/>
    </row>
    <row r="211" spans="1:30">
      <c r="A211" s="3626">
        <v>196</v>
      </c>
      <c r="B211" s="3622" t="s">
        <v>4854</v>
      </c>
      <c r="C211" s="3627" t="s">
        <v>4855</v>
      </c>
      <c r="D211" s="3628" t="s">
        <v>4856</v>
      </c>
      <c r="E211" s="3629"/>
      <c r="F211" s="3626">
        <v>520</v>
      </c>
      <c r="G211" s="3622" t="s">
        <v>4857</v>
      </c>
      <c r="H211" s="3627" t="s">
        <v>4858</v>
      </c>
      <c r="I211" s="3628" t="s">
        <v>4859</v>
      </c>
      <c r="J211" s="3629"/>
      <c r="K211" s="3626">
        <v>844</v>
      </c>
      <c r="L211" s="3622" t="s">
        <v>4860</v>
      </c>
      <c r="M211" s="3627" t="s">
        <v>4861</v>
      </c>
      <c r="N211" s="3628" t="s">
        <v>4862</v>
      </c>
      <c r="O211" s="3629"/>
      <c r="P211" s="3626">
        <v>1168</v>
      </c>
      <c r="Q211" s="3622" t="s">
        <v>4863</v>
      </c>
      <c r="R211" s="3627" t="s">
        <v>4864</v>
      </c>
      <c r="S211" s="3628" t="s">
        <v>4865</v>
      </c>
      <c r="T211" s="765"/>
      <c r="U211" s="765"/>
      <c r="V211" s="765"/>
      <c r="W211" s="765"/>
      <c r="X211" s="765"/>
      <c r="Y211" s="765"/>
      <c r="Z211" s="765"/>
      <c r="AA211" s="765"/>
      <c r="AB211" s="765"/>
      <c r="AC211" s="765"/>
      <c r="AD211" s="765"/>
    </row>
    <row r="212" spans="1:30">
      <c r="A212" s="3626">
        <v>197</v>
      </c>
      <c r="B212" s="3622" t="s">
        <v>4866</v>
      </c>
      <c r="C212" s="3627" t="s">
        <v>4867</v>
      </c>
      <c r="D212" s="3628" t="s">
        <v>4868</v>
      </c>
      <c r="E212" s="3629"/>
      <c r="F212" s="3626">
        <v>521</v>
      </c>
      <c r="G212" s="3622" t="s">
        <v>4869</v>
      </c>
      <c r="H212" s="3627" t="s">
        <v>4870</v>
      </c>
      <c r="I212" s="3628" t="s">
        <v>4871</v>
      </c>
      <c r="J212" s="3629"/>
      <c r="K212" s="3626">
        <v>845</v>
      </c>
      <c r="L212" s="3622" t="s">
        <v>4872</v>
      </c>
      <c r="M212" s="3627" t="s">
        <v>4873</v>
      </c>
      <c r="N212" s="3628" t="s">
        <v>4874</v>
      </c>
      <c r="O212" s="3629"/>
      <c r="P212" s="3626">
        <v>1169</v>
      </c>
      <c r="Q212" s="3622" t="s">
        <v>4875</v>
      </c>
      <c r="R212" s="3627" t="s">
        <v>4876</v>
      </c>
      <c r="S212" s="3628" t="s">
        <v>4877</v>
      </c>
      <c r="T212" s="765"/>
      <c r="U212" s="765"/>
      <c r="V212" s="765"/>
      <c r="W212" s="765"/>
      <c r="X212" s="765"/>
      <c r="Y212" s="765"/>
      <c r="Z212" s="765"/>
      <c r="AA212" s="765"/>
      <c r="AB212" s="765"/>
      <c r="AC212" s="765"/>
      <c r="AD212" s="765"/>
    </row>
    <row r="213" spans="1:30">
      <c r="A213" s="3626">
        <v>198</v>
      </c>
      <c r="B213" s="3622" t="s">
        <v>4878</v>
      </c>
      <c r="C213" s="3627" t="s">
        <v>4879</v>
      </c>
      <c r="D213" s="3628" t="s">
        <v>4880</v>
      </c>
      <c r="E213" s="3629"/>
      <c r="F213" s="3626">
        <v>522</v>
      </c>
      <c r="G213" s="3622" t="s">
        <v>4881</v>
      </c>
      <c r="H213" s="3627" t="s">
        <v>4882</v>
      </c>
      <c r="I213" s="3628" t="s">
        <v>4883</v>
      </c>
      <c r="J213" s="3629"/>
      <c r="K213" s="3626">
        <v>846</v>
      </c>
      <c r="L213" s="3622" t="s">
        <v>4884</v>
      </c>
      <c r="M213" s="3627" t="s">
        <v>4885</v>
      </c>
      <c r="N213" s="3628" t="s">
        <v>4886</v>
      </c>
      <c r="O213" s="3629"/>
      <c r="P213" s="3626">
        <v>1170</v>
      </c>
      <c r="Q213" s="3622" t="s">
        <v>4887</v>
      </c>
      <c r="R213" s="3627" t="s">
        <v>4888</v>
      </c>
      <c r="S213" s="3628" t="s">
        <v>4889</v>
      </c>
      <c r="T213" s="765"/>
      <c r="U213" s="765"/>
      <c r="V213" s="765"/>
      <c r="W213" s="765"/>
      <c r="X213" s="765"/>
      <c r="Y213" s="765"/>
      <c r="Z213" s="765"/>
      <c r="AA213" s="765"/>
      <c r="AB213" s="765"/>
      <c r="AC213" s="765"/>
      <c r="AD213" s="765"/>
    </row>
    <row r="214" spans="1:30">
      <c r="A214" s="3626">
        <v>199</v>
      </c>
      <c r="B214" s="3622" t="s">
        <v>4890</v>
      </c>
      <c r="C214" s="3627" t="s">
        <v>4891</v>
      </c>
      <c r="D214" s="3628" t="s">
        <v>4892</v>
      </c>
      <c r="E214" s="3629"/>
      <c r="F214" s="3626">
        <v>523</v>
      </c>
      <c r="G214" s="3622" t="s">
        <v>4893</v>
      </c>
      <c r="H214" s="3627" t="s">
        <v>4894</v>
      </c>
      <c r="I214" s="3628" t="s">
        <v>4895</v>
      </c>
      <c r="J214" s="3629"/>
      <c r="K214" s="3626">
        <v>847</v>
      </c>
      <c r="L214" s="3622" t="s">
        <v>4896</v>
      </c>
      <c r="M214" s="3627" t="s">
        <v>4897</v>
      </c>
      <c r="N214" s="3628" t="s">
        <v>4898</v>
      </c>
      <c r="O214" s="3629"/>
      <c r="P214" s="3626">
        <v>1171</v>
      </c>
      <c r="Q214" s="3622" t="s">
        <v>4899</v>
      </c>
      <c r="R214" s="3627" t="s">
        <v>4900</v>
      </c>
      <c r="S214" s="3628" t="s">
        <v>4901</v>
      </c>
      <c r="T214" s="765"/>
      <c r="U214" s="765"/>
      <c r="V214" s="765"/>
      <c r="W214" s="765"/>
      <c r="X214" s="765"/>
      <c r="Y214" s="765"/>
      <c r="Z214" s="765"/>
      <c r="AA214" s="765"/>
      <c r="AB214" s="765"/>
      <c r="AC214" s="765"/>
      <c r="AD214" s="765"/>
    </row>
    <row r="215" spans="1:30">
      <c r="A215" s="3626">
        <v>200</v>
      </c>
      <c r="B215" s="3622" t="s">
        <v>4902</v>
      </c>
      <c r="C215" s="3627" t="s">
        <v>4903</v>
      </c>
      <c r="D215" s="3628" t="s">
        <v>4904</v>
      </c>
      <c r="E215" s="3629"/>
      <c r="F215" s="3626">
        <v>524</v>
      </c>
      <c r="G215" s="3622" t="s">
        <v>4905</v>
      </c>
      <c r="H215" s="3627" t="s">
        <v>4906</v>
      </c>
      <c r="I215" s="3628" t="s">
        <v>4907</v>
      </c>
      <c r="J215" s="3629"/>
      <c r="K215" s="3626">
        <v>848</v>
      </c>
      <c r="L215" s="3622" t="s">
        <v>4908</v>
      </c>
      <c r="M215" s="3627" t="s">
        <v>4909</v>
      </c>
      <c r="N215" s="3628" t="s">
        <v>4910</v>
      </c>
      <c r="O215" s="3629"/>
      <c r="P215" s="3626">
        <v>1172</v>
      </c>
      <c r="Q215" s="3622" t="s">
        <v>4911</v>
      </c>
      <c r="R215" s="3627" t="s">
        <v>4912</v>
      </c>
      <c r="S215" s="3628" t="s">
        <v>4913</v>
      </c>
      <c r="T215" s="765"/>
      <c r="U215" s="765"/>
      <c r="V215" s="765"/>
      <c r="W215" s="765"/>
      <c r="X215" s="765"/>
      <c r="Y215" s="765"/>
      <c r="Z215" s="765"/>
      <c r="AA215" s="765"/>
      <c r="AB215" s="765"/>
      <c r="AC215" s="765"/>
      <c r="AD215" s="765"/>
    </row>
    <row r="216" spans="1:30">
      <c r="A216" s="3626">
        <v>201</v>
      </c>
      <c r="B216" s="3622" t="s">
        <v>4914</v>
      </c>
      <c r="C216" s="3627" t="s">
        <v>4915</v>
      </c>
      <c r="D216" s="3628" t="s">
        <v>4916</v>
      </c>
      <c r="E216" s="3629"/>
      <c r="F216" s="3626">
        <v>525</v>
      </c>
      <c r="G216" s="3622" t="s">
        <v>4917</v>
      </c>
      <c r="H216" s="3627" t="s">
        <v>4918</v>
      </c>
      <c r="I216" s="3628" t="s">
        <v>4919</v>
      </c>
      <c r="J216" s="3629"/>
      <c r="K216" s="3626">
        <v>849</v>
      </c>
      <c r="L216" s="3622" t="s">
        <v>4920</v>
      </c>
      <c r="M216" s="3627" t="s">
        <v>4921</v>
      </c>
      <c r="N216" s="3628" t="s">
        <v>4922</v>
      </c>
      <c r="O216" s="3629"/>
      <c r="P216" s="3626">
        <v>1173</v>
      </c>
      <c r="Q216" s="3622" t="s">
        <v>4923</v>
      </c>
      <c r="R216" s="3627" t="s">
        <v>4924</v>
      </c>
      <c r="S216" s="3628" t="s">
        <v>4925</v>
      </c>
      <c r="T216" s="765"/>
      <c r="U216" s="765"/>
      <c r="V216" s="765"/>
      <c r="W216" s="765"/>
      <c r="X216" s="765"/>
      <c r="Y216" s="765"/>
      <c r="Z216" s="765"/>
      <c r="AA216" s="765"/>
      <c r="AB216" s="765"/>
      <c r="AC216" s="765"/>
      <c r="AD216" s="765"/>
    </row>
    <row r="217" spans="1:30">
      <c r="A217" s="3626">
        <v>202</v>
      </c>
      <c r="B217" s="3622" t="s">
        <v>4926</v>
      </c>
      <c r="C217" s="3627" t="s">
        <v>4927</v>
      </c>
      <c r="D217" s="3628" t="s">
        <v>4928</v>
      </c>
      <c r="E217" s="3629"/>
      <c r="F217" s="3626">
        <v>526</v>
      </c>
      <c r="G217" s="3622" t="s">
        <v>4929</v>
      </c>
      <c r="H217" s="3627" t="s">
        <v>4930</v>
      </c>
      <c r="I217" s="3628" t="s">
        <v>4931</v>
      </c>
      <c r="J217" s="3629"/>
      <c r="K217" s="3626">
        <v>850</v>
      </c>
      <c r="L217" s="3622" t="s">
        <v>4932</v>
      </c>
      <c r="M217" s="3627" t="s">
        <v>4933</v>
      </c>
      <c r="N217" s="3628" t="s">
        <v>3395</v>
      </c>
      <c r="O217" s="3629"/>
      <c r="P217" s="3626">
        <v>1174</v>
      </c>
      <c r="Q217" s="3622" t="s">
        <v>4934</v>
      </c>
      <c r="R217" s="3627" t="s">
        <v>4935</v>
      </c>
      <c r="S217" s="3628" t="s">
        <v>4936</v>
      </c>
      <c r="T217" s="765"/>
      <c r="U217" s="765"/>
      <c r="V217" s="765"/>
      <c r="W217" s="765"/>
      <c r="X217" s="765"/>
      <c r="Y217" s="765"/>
      <c r="Z217" s="765"/>
      <c r="AA217" s="765"/>
      <c r="AB217" s="765"/>
      <c r="AC217" s="765"/>
      <c r="AD217" s="765"/>
    </row>
    <row r="218" spans="1:30">
      <c r="A218" s="3626">
        <v>203</v>
      </c>
      <c r="B218" s="3622" t="s">
        <v>4937</v>
      </c>
      <c r="C218" s="3627" t="s">
        <v>4938</v>
      </c>
      <c r="D218" s="3628" t="s">
        <v>4939</v>
      </c>
      <c r="E218" s="3629"/>
      <c r="F218" s="3626">
        <v>527</v>
      </c>
      <c r="G218" s="3622" t="s">
        <v>4940</v>
      </c>
      <c r="H218" s="3627" t="s">
        <v>4941</v>
      </c>
      <c r="I218" s="3628" t="s">
        <v>4942</v>
      </c>
      <c r="J218" s="3629"/>
      <c r="K218" s="3626">
        <v>851</v>
      </c>
      <c r="L218" s="3622" t="s">
        <v>4943</v>
      </c>
      <c r="M218" s="3627" t="s">
        <v>4944</v>
      </c>
      <c r="N218" s="3628" t="s">
        <v>4945</v>
      </c>
      <c r="O218" s="3629"/>
      <c r="P218" s="3626">
        <v>1175</v>
      </c>
      <c r="Q218" s="3622" t="s">
        <v>4946</v>
      </c>
      <c r="R218" s="3627" t="s">
        <v>4947</v>
      </c>
      <c r="S218" s="3628" t="s">
        <v>4948</v>
      </c>
      <c r="T218" s="765"/>
      <c r="U218" s="765"/>
      <c r="V218" s="765"/>
      <c r="W218" s="765"/>
      <c r="X218" s="765"/>
      <c r="Y218" s="765"/>
      <c r="Z218" s="765"/>
      <c r="AA218" s="765"/>
      <c r="AB218" s="765"/>
      <c r="AC218" s="765"/>
      <c r="AD218" s="765"/>
    </row>
    <row r="219" spans="1:30">
      <c r="A219" s="3626">
        <v>204</v>
      </c>
      <c r="B219" s="3622" t="s">
        <v>4949</v>
      </c>
      <c r="C219" s="3627" t="s">
        <v>4950</v>
      </c>
      <c r="D219" s="3628" t="s">
        <v>4951</v>
      </c>
      <c r="E219" s="3629"/>
      <c r="F219" s="3626">
        <v>528</v>
      </c>
      <c r="G219" s="3622" t="s">
        <v>4952</v>
      </c>
      <c r="H219" s="3627" t="s">
        <v>4953</v>
      </c>
      <c r="I219" s="3628" t="s">
        <v>4954</v>
      </c>
      <c r="J219" s="3629"/>
      <c r="K219" s="3626">
        <v>852</v>
      </c>
      <c r="L219" s="3622" t="s">
        <v>4955</v>
      </c>
      <c r="M219" s="3627" t="s">
        <v>4956</v>
      </c>
      <c r="N219" s="3628" t="s">
        <v>4957</v>
      </c>
      <c r="O219" s="3629"/>
      <c r="P219" s="3626">
        <v>1176</v>
      </c>
      <c r="Q219" s="3622" t="s">
        <v>4958</v>
      </c>
      <c r="R219" s="3627" t="s">
        <v>4959</v>
      </c>
      <c r="S219" s="3628" t="s">
        <v>4960</v>
      </c>
      <c r="T219" s="765"/>
      <c r="U219" s="765"/>
      <c r="V219" s="765"/>
      <c r="W219" s="765"/>
      <c r="X219" s="765"/>
      <c r="Y219" s="765"/>
      <c r="Z219" s="765"/>
      <c r="AA219" s="765"/>
      <c r="AB219" s="765"/>
      <c r="AC219" s="765"/>
      <c r="AD219" s="765"/>
    </row>
    <row r="220" spans="1:30">
      <c r="A220" s="3626">
        <v>205</v>
      </c>
      <c r="B220" s="3622" t="s">
        <v>4961</v>
      </c>
      <c r="C220" s="3627" t="s">
        <v>4962</v>
      </c>
      <c r="D220" s="3628" t="s">
        <v>4963</v>
      </c>
      <c r="E220" s="3629"/>
      <c r="F220" s="3626">
        <v>529</v>
      </c>
      <c r="G220" s="3622" t="s">
        <v>4964</v>
      </c>
      <c r="H220" s="3627" t="s">
        <v>4965</v>
      </c>
      <c r="I220" s="3628" t="s">
        <v>4966</v>
      </c>
      <c r="J220" s="3629"/>
      <c r="K220" s="3626">
        <v>853</v>
      </c>
      <c r="L220" s="3622" t="s">
        <v>4967</v>
      </c>
      <c r="M220" s="3627" t="s">
        <v>4968</v>
      </c>
      <c r="N220" s="3628" t="s">
        <v>4969</v>
      </c>
      <c r="O220" s="3629"/>
      <c r="P220" s="3626">
        <v>1177</v>
      </c>
      <c r="Q220" s="3622" t="s">
        <v>4970</v>
      </c>
      <c r="R220" s="3627" t="s">
        <v>4971</v>
      </c>
      <c r="S220" s="3628" t="s">
        <v>4972</v>
      </c>
      <c r="T220" s="765"/>
      <c r="U220" s="765"/>
      <c r="V220" s="765"/>
      <c r="W220" s="765"/>
      <c r="X220" s="765"/>
      <c r="Y220" s="765"/>
      <c r="Z220" s="765"/>
      <c r="AA220" s="765"/>
      <c r="AB220" s="765"/>
      <c r="AC220" s="765"/>
      <c r="AD220" s="765"/>
    </row>
    <row r="221" spans="1:30">
      <c r="A221" s="3626">
        <v>206</v>
      </c>
      <c r="B221" s="3622" t="s">
        <v>4973</v>
      </c>
      <c r="C221" s="3627" t="s">
        <v>4974</v>
      </c>
      <c r="D221" s="3628" t="s">
        <v>4975</v>
      </c>
      <c r="E221" s="3629"/>
      <c r="F221" s="3626">
        <v>530</v>
      </c>
      <c r="G221" s="3622" t="s">
        <v>4976</v>
      </c>
      <c r="H221" s="3627" t="s">
        <v>4977</v>
      </c>
      <c r="I221" s="3628" t="s">
        <v>4978</v>
      </c>
      <c r="J221" s="3629"/>
      <c r="K221" s="3626">
        <v>854</v>
      </c>
      <c r="L221" s="3622" t="s">
        <v>4979</v>
      </c>
      <c r="M221" s="3627" t="s">
        <v>4980</v>
      </c>
      <c r="N221" s="3628" t="s">
        <v>4981</v>
      </c>
      <c r="O221" s="3629"/>
      <c r="P221" s="3626">
        <v>1178</v>
      </c>
      <c r="Q221" s="3622" t="s">
        <v>4982</v>
      </c>
      <c r="R221" s="3627" t="s">
        <v>4983</v>
      </c>
      <c r="S221" s="3628" t="s">
        <v>4984</v>
      </c>
      <c r="T221" s="765"/>
      <c r="U221" s="765"/>
      <c r="V221" s="765"/>
      <c r="W221" s="765"/>
      <c r="X221" s="765"/>
      <c r="Y221" s="765"/>
      <c r="Z221" s="765"/>
      <c r="AA221" s="765"/>
      <c r="AB221" s="765"/>
      <c r="AC221" s="765"/>
      <c r="AD221" s="765"/>
    </row>
    <row r="222" spans="1:30">
      <c r="A222" s="3626">
        <v>207</v>
      </c>
      <c r="B222" s="3622" t="s">
        <v>4985</v>
      </c>
      <c r="C222" s="3627" t="s">
        <v>4986</v>
      </c>
      <c r="D222" s="3628" t="s">
        <v>4987</v>
      </c>
      <c r="E222" s="3629"/>
      <c r="F222" s="3626">
        <v>531</v>
      </c>
      <c r="G222" s="3622" t="s">
        <v>4988</v>
      </c>
      <c r="H222" s="3627" t="s">
        <v>4989</v>
      </c>
      <c r="I222" s="3628" t="s">
        <v>4990</v>
      </c>
      <c r="J222" s="3629"/>
      <c r="K222" s="3626">
        <v>855</v>
      </c>
      <c r="L222" s="3622" t="s">
        <v>4991</v>
      </c>
      <c r="M222" s="3627" t="s">
        <v>4992</v>
      </c>
      <c r="N222" s="3628" t="s">
        <v>4993</v>
      </c>
      <c r="O222" s="3629"/>
      <c r="P222" s="3626">
        <v>1179</v>
      </c>
      <c r="Q222" s="3622" t="s">
        <v>4994</v>
      </c>
      <c r="R222" s="3627" t="s">
        <v>4995</v>
      </c>
      <c r="S222" s="3628" t="s">
        <v>4996</v>
      </c>
      <c r="T222" s="765"/>
      <c r="U222" s="765"/>
      <c r="V222" s="765"/>
      <c r="W222" s="765"/>
      <c r="X222" s="765"/>
      <c r="Y222" s="765"/>
      <c r="Z222" s="765"/>
      <c r="AA222" s="765"/>
      <c r="AB222" s="765"/>
      <c r="AC222" s="765"/>
      <c r="AD222" s="765"/>
    </row>
    <row r="223" spans="1:30">
      <c r="A223" s="3626">
        <v>208</v>
      </c>
      <c r="B223" s="3622" t="s">
        <v>4997</v>
      </c>
      <c r="C223" s="3627" t="s">
        <v>4998</v>
      </c>
      <c r="D223" s="3628" t="s">
        <v>4999</v>
      </c>
      <c r="E223" s="3629"/>
      <c r="F223" s="3626">
        <v>532</v>
      </c>
      <c r="G223" s="3622" t="s">
        <v>5000</v>
      </c>
      <c r="H223" s="3627" t="s">
        <v>5001</v>
      </c>
      <c r="I223" s="3628" t="s">
        <v>5002</v>
      </c>
      <c r="J223" s="3629"/>
      <c r="K223" s="3626">
        <v>856</v>
      </c>
      <c r="L223" s="3622" t="s">
        <v>5003</v>
      </c>
      <c r="M223" s="3627" t="s">
        <v>5004</v>
      </c>
      <c r="N223" s="3628" t="s">
        <v>5005</v>
      </c>
      <c r="O223" s="3629"/>
      <c r="P223" s="3626">
        <v>1180</v>
      </c>
      <c r="Q223" s="3622" t="s">
        <v>5006</v>
      </c>
      <c r="R223" s="3627" t="s">
        <v>5007</v>
      </c>
      <c r="S223" s="3628" t="s">
        <v>5008</v>
      </c>
      <c r="T223" s="765"/>
      <c r="U223" s="765"/>
      <c r="V223" s="765"/>
      <c r="W223" s="765"/>
      <c r="X223" s="765"/>
      <c r="Y223" s="765"/>
      <c r="Z223" s="765"/>
      <c r="AA223" s="765"/>
      <c r="AB223" s="765"/>
      <c r="AC223" s="765"/>
      <c r="AD223" s="765"/>
    </row>
    <row r="224" spans="1:30">
      <c r="A224" s="3626">
        <v>209</v>
      </c>
      <c r="B224" s="3622" t="s">
        <v>5009</v>
      </c>
      <c r="C224" s="3627" t="s">
        <v>5010</v>
      </c>
      <c r="D224" s="3628" t="s">
        <v>5011</v>
      </c>
      <c r="E224" s="3629"/>
      <c r="F224" s="3626">
        <v>533</v>
      </c>
      <c r="G224" s="3622" t="s">
        <v>5012</v>
      </c>
      <c r="H224" s="3627" t="s">
        <v>5013</v>
      </c>
      <c r="I224" s="3628" t="s">
        <v>5014</v>
      </c>
      <c r="J224" s="3629"/>
      <c r="K224" s="3626">
        <v>857</v>
      </c>
      <c r="L224" s="3622" t="s">
        <v>5015</v>
      </c>
      <c r="M224" s="3627" t="s">
        <v>5016</v>
      </c>
      <c r="N224" s="3628" t="s">
        <v>5005</v>
      </c>
      <c r="O224" s="3629"/>
      <c r="P224" s="3626">
        <v>1181</v>
      </c>
      <c r="Q224" s="3622" t="s">
        <v>5017</v>
      </c>
      <c r="R224" s="3627" t="s">
        <v>5018</v>
      </c>
      <c r="S224" s="3628" t="s">
        <v>5019</v>
      </c>
      <c r="T224" s="765"/>
      <c r="U224" s="765"/>
      <c r="V224" s="765"/>
      <c r="W224" s="765"/>
      <c r="X224" s="765"/>
      <c r="Y224" s="765"/>
      <c r="Z224" s="765"/>
      <c r="AA224" s="765"/>
      <c r="AB224" s="765"/>
      <c r="AC224" s="765"/>
      <c r="AD224" s="765"/>
    </row>
    <row r="225" spans="1:30">
      <c r="A225" s="3626">
        <v>210</v>
      </c>
      <c r="B225" s="3622" t="s">
        <v>5020</v>
      </c>
      <c r="C225" s="3627" t="s">
        <v>5021</v>
      </c>
      <c r="D225" s="3628" t="s">
        <v>5022</v>
      </c>
      <c r="E225" s="3629"/>
      <c r="F225" s="3626">
        <v>534</v>
      </c>
      <c r="G225" s="3622" t="s">
        <v>5023</v>
      </c>
      <c r="H225" s="3627" t="s">
        <v>5024</v>
      </c>
      <c r="I225" s="3628" t="s">
        <v>5025</v>
      </c>
      <c r="J225" s="3629"/>
      <c r="K225" s="3626">
        <v>858</v>
      </c>
      <c r="L225" s="3622" t="s">
        <v>5026</v>
      </c>
      <c r="M225" s="3627" t="s">
        <v>5027</v>
      </c>
      <c r="N225" s="3628" t="s">
        <v>5028</v>
      </c>
      <c r="O225" s="3629"/>
      <c r="P225" s="3626">
        <v>1182</v>
      </c>
      <c r="Q225" s="3622" t="s">
        <v>5029</v>
      </c>
      <c r="R225" s="3627" t="s">
        <v>5030</v>
      </c>
      <c r="S225" s="3628" t="s">
        <v>5031</v>
      </c>
      <c r="T225" s="765"/>
      <c r="U225" s="765"/>
      <c r="V225" s="765"/>
      <c r="W225" s="765"/>
      <c r="X225" s="765"/>
      <c r="Y225" s="765"/>
      <c r="Z225" s="765"/>
      <c r="AA225" s="765"/>
      <c r="AB225" s="765"/>
      <c r="AC225" s="765"/>
      <c r="AD225" s="765"/>
    </row>
    <row r="226" spans="1:30">
      <c r="A226" s="3626">
        <v>211</v>
      </c>
      <c r="B226" s="3622" t="s">
        <v>5032</v>
      </c>
      <c r="C226" s="3627" t="s">
        <v>5033</v>
      </c>
      <c r="D226" s="3628" t="s">
        <v>5034</v>
      </c>
      <c r="E226" s="3629"/>
      <c r="F226" s="3626">
        <v>535</v>
      </c>
      <c r="G226" s="3622" t="s">
        <v>5035</v>
      </c>
      <c r="H226" s="3627" t="s">
        <v>5036</v>
      </c>
      <c r="I226" s="3628" t="s">
        <v>5037</v>
      </c>
      <c r="J226" s="3629"/>
      <c r="K226" s="3626">
        <v>859</v>
      </c>
      <c r="L226" s="3622" t="s">
        <v>5038</v>
      </c>
      <c r="M226" s="3627" t="s">
        <v>5039</v>
      </c>
      <c r="N226" s="3628" t="s">
        <v>5040</v>
      </c>
      <c r="O226" s="3629"/>
      <c r="P226" s="3626">
        <v>1183</v>
      </c>
      <c r="Q226" s="3622" t="s">
        <v>5041</v>
      </c>
      <c r="R226" s="3627" t="s">
        <v>5042</v>
      </c>
      <c r="S226" s="3628" t="s">
        <v>5043</v>
      </c>
      <c r="T226" s="765"/>
      <c r="U226" s="765"/>
      <c r="V226" s="765"/>
      <c r="W226" s="765"/>
      <c r="X226" s="765"/>
      <c r="Y226" s="765"/>
      <c r="Z226" s="765"/>
      <c r="AA226" s="765"/>
      <c r="AB226" s="765"/>
      <c r="AC226" s="765"/>
      <c r="AD226" s="765"/>
    </row>
    <row r="227" spans="1:30">
      <c r="A227" s="3626">
        <v>212</v>
      </c>
      <c r="B227" s="3622" t="s">
        <v>5044</v>
      </c>
      <c r="C227" s="3627" t="s">
        <v>5045</v>
      </c>
      <c r="D227" s="3628" t="s">
        <v>5046</v>
      </c>
      <c r="E227" s="3629"/>
      <c r="F227" s="3626">
        <v>536</v>
      </c>
      <c r="G227" s="3622" t="s">
        <v>5047</v>
      </c>
      <c r="H227" s="3627" t="s">
        <v>5048</v>
      </c>
      <c r="I227" s="3628" t="s">
        <v>5049</v>
      </c>
      <c r="J227" s="3629"/>
      <c r="K227" s="3626">
        <v>860</v>
      </c>
      <c r="L227" s="3622" t="s">
        <v>5050</v>
      </c>
      <c r="M227" s="3627" t="s">
        <v>5051</v>
      </c>
      <c r="N227" s="3628" t="s">
        <v>5052</v>
      </c>
      <c r="O227" s="3629"/>
      <c r="P227" s="3626">
        <v>1184</v>
      </c>
      <c r="Q227" s="3622" t="s">
        <v>5053</v>
      </c>
      <c r="R227" s="3627" t="s">
        <v>5054</v>
      </c>
      <c r="S227" s="3628" t="s">
        <v>5055</v>
      </c>
      <c r="T227" s="765"/>
      <c r="U227" s="765"/>
      <c r="V227" s="765"/>
      <c r="W227" s="765"/>
      <c r="X227" s="765"/>
      <c r="Y227" s="765"/>
      <c r="Z227" s="765"/>
      <c r="AA227" s="765"/>
      <c r="AB227" s="765"/>
      <c r="AC227" s="765"/>
      <c r="AD227" s="765"/>
    </row>
    <row r="228" spans="1:30">
      <c r="A228" s="3626">
        <v>213</v>
      </c>
      <c r="B228" s="3622" t="s">
        <v>5056</v>
      </c>
      <c r="C228" s="3627" t="s">
        <v>5057</v>
      </c>
      <c r="D228" s="3628" t="s">
        <v>5058</v>
      </c>
      <c r="E228" s="3629"/>
      <c r="F228" s="3626">
        <v>537</v>
      </c>
      <c r="G228" s="3622" t="s">
        <v>5059</v>
      </c>
      <c r="H228" s="3627" t="s">
        <v>5060</v>
      </c>
      <c r="I228" s="3628" t="s">
        <v>5061</v>
      </c>
      <c r="J228" s="3629"/>
      <c r="K228" s="3626">
        <v>861</v>
      </c>
      <c r="L228" s="3622" t="s">
        <v>5062</v>
      </c>
      <c r="M228" s="3627" t="s">
        <v>5063</v>
      </c>
      <c r="N228" s="3628" t="s">
        <v>5064</v>
      </c>
      <c r="O228" s="3629"/>
      <c r="P228" s="3626">
        <v>1185</v>
      </c>
      <c r="Q228" s="3622" t="s">
        <v>5065</v>
      </c>
      <c r="R228" s="3627" t="s">
        <v>5066</v>
      </c>
      <c r="S228" s="3628" t="s">
        <v>5067</v>
      </c>
      <c r="T228" s="765"/>
      <c r="U228" s="765"/>
      <c r="V228" s="765"/>
      <c r="W228" s="765"/>
      <c r="X228" s="765"/>
      <c r="Y228" s="765"/>
      <c r="Z228" s="765"/>
      <c r="AA228" s="765"/>
      <c r="AB228" s="765"/>
      <c r="AC228" s="765"/>
      <c r="AD228" s="765"/>
    </row>
    <row r="229" spans="1:30">
      <c r="A229" s="3626">
        <v>214</v>
      </c>
      <c r="B229" s="3622" t="s">
        <v>5068</v>
      </c>
      <c r="C229" s="3627" t="s">
        <v>5069</v>
      </c>
      <c r="D229" s="3628" t="s">
        <v>5070</v>
      </c>
      <c r="E229" s="3629"/>
      <c r="F229" s="3626">
        <v>538</v>
      </c>
      <c r="G229" s="3622" t="s">
        <v>5071</v>
      </c>
      <c r="H229" s="3627" t="s">
        <v>5072</v>
      </c>
      <c r="I229" s="3628" t="s">
        <v>5073</v>
      </c>
      <c r="J229" s="3629"/>
      <c r="K229" s="3626">
        <v>862</v>
      </c>
      <c r="L229" s="3622" t="s">
        <v>5074</v>
      </c>
      <c r="M229" s="3627" t="s">
        <v>5075</v>
      </c>
      <c r="N229" s="3628" t="s">
        <v>5076</v>
      </c>
      <c r="O229" s="3629"/>
      <c r="P229" s="3626">
        <v>1186</v>
      </c>
      <c r="Q229" s="3622" t="s">
        <v>5077</v>
      </c>
      <c r="R229" s="3627" t="s">
        <v>5078</v>
      </c>
      <c r="S229" s="3628" t="s">
        <v>5079</v>
      </c>
      <c r="T229" s="765"/>
      <c r="U229" s="765"/>
      <c r="V229" s="765"/>
      <c r="W229" s="765"/>
      <c r="X229" s="765"/>
      <c r="Y229" s="765"/>
      <c r="Z229" s="765"/>
      <c r="AA229" s="765"/>
      <c r="AB229" s="765"/>
      <c r="AC229" s="765"/>
      <c r="AD229" s="765"/>
    </row>
    <row r="230" spans="1:30">
      <c r="A230" s="3626">
        <v>215</v>
      </c>
      <c r="B230" s="3622" t="s">
        <v>5080</v>
      </c>
      <c r="C230" s="3627" t="s">
        <v>5081</v>
      </c>
      <c r="D230" s="3628" t="s">
        <v>5082</v>
      </c>
      <c r="E230" s="3629"/>
      <c r="F230" s="3626">
        <v>539</v>
      </c>
      <c r="G230" s="3622" t="s">
        <v>5083</v>
      </c>
      <c r="H230" s="3627" t="s">
        <v>5084</v>
      </c>
      <c r="I230" s="3628" t="s">
        <v>5085</v>
      </c>
      <c r="J230" s="3629"/>
      <c r="K230" s="3626">
        <v>863</v>
      </c>
      <c r="L230" s="3622" t="s">
        <v>5086</v>
      </c>
      <c r="M230" s="3627" t="s">
        <v>5087</v>
      </c>
      <c r="N230" s="3628" t="s">
        <v>5088</v>
      </c>
      <c r="O230" s="3629"/>
      <c r="P230" s="3626">
        <v>1187</v>
      </c>
      <c r="Q230" s="3622" t="s">
        <v>5089</v>
      </c>
      <c r="R230" s="3627" t="s">
        <v>5090</v>
      </c>
      <c r="S230" s="3628" t="s">
        <v>5091</v>
      </c>
      <c r="T230" s="765"/>
      <c r="U230" s="765"/>
      <c r="V230" s="765"/>
      <c r="W230" s="765"/>
      <c r="X230" s="765"/>
      <c r="Y230" s="765"/>
      <c r="Z230" s="765"/>
      <c r="AA230" s="765"/>
      <c r="AB230" s="765"/>
      <c r="AC230" s="765"/>
      <c r="AD230" s="765"/>
    </row>
    <row r="231" spans="1:30">
      <c r="A231" s="3626">
        <v>216</v>
      </c>
      <c r="B231" s="3622" t="s">
        <v>5092</v>
      </c>
      <c r="C231" s="3627" t="s">
        <v>5093</v>
      </c>
      <c r="D231" s="3628" t="s">
        <v>5094</v>
      </c>
      <c r="E231" s="3629"/>
      <c r="F231" s="3626">
        <v>540</v>
      </c>
      <c r="G231" s="3622" t="s">
        <v>5095</v>
      </c>
      <c r="H231" s="3627" t="s">
        <v>5096</v>
      </c>
      <c r="I231" s="3628" t="s">
        <v>5097</v>
      </c>
      <c r="J231" s="3629"/>
      <c r="K231" s="3626">
        <v>864</v>
      </c>
      <c r="L231" s="3622" t="s">
        <v>5098</v>
      </c>
      <c r="M231" s="3627" t="s">
        <v>5099</v>
      </c>
      <c r="N231" s="3628" t="s">
        <v>5100</v>
      </c>
      <c r="O231" s="3629"/>
      <c r="P231" s="3626">
        <v>1188</v>
      </c>
      <c r="Q231" s="3622" t="s">
        <v>5101</v>
      </c>
      <c r="R231" s="3627" t="s">
        <v>5102</v>
      </c>
      <c r="S231" s="3628" t="s">
        <v>5103</v>
      </c>
      <c r="T231" s="765"/>
      <c r="U231" s="765"/>
      <c r="V231" s="765"/>
      <c r="W231" s="765"/>
      <c r="X231" s="765"/>
      <c r="Y231" s="765"/>
      <c r="Z231" s="765"/>
      <c r="AA231" s="765"/>
      <c r="AB231" s="765"/>
      <c r="AC231" s="765"/>
      <c r="AD231" s="765"/>
    </row>
    <row r="232" spans="1:30">
      <c r="A232" s="3626">
        <v>217</v>
      </c>
      <c r="B232" s="3622" t="s">
        <v>5104</v>
      </c>
      <c r="C232" s="3627" t="s">
        <v>5105</v>
      </c>
      <c r="D232" s="3628" t="s">
        <v>5106</v>
      </c>
      <c r="E232" s="3629"/>
      <c r="F232" s="3626">
        <v>541</v>
      </c>
      <c r="G232" s="3622" t="s">
        <v>5107</v>
      </c>
      <c r="H232" s="3627" t="s">
        <v>5108</v>
      </c>
      <c r="I232" s="3628" t="s">
        <v>5109</v>
      </c>
      <c r="J232" s="3629"/>
      <c r="K232" s="3626">
        <v>865</v>
      </c>
      <c r="L232" s="3622" t="s">
        <v>5110</v>
      </c>
      <c r="M232" s="3627" t="s">
        <v>5111</v>
      </c>
      <c r="N232" s="3628" t="s">
        <v>5112</v>
      </c>
      <c r="O232" s="3629"/>
      <c r="P232" s="3626">
        <v>1189</v>
      </c>
      <c r="Q232" s="3622" t="s">
        <v>5113</v>
      </c>
      <c r="R232" s="3627" t="s">
        <v>5114</v>
      </c>
      <c r="S232" s="3628" t="s">
        <v>5115</v>
      </c>
      <c r="T232" s="765"/>
      <c r="U232" s="765"/>
      <c r="V232" s="765"/>
      <c r="W232" s="765"/>
      <c r="X232" s="765"/>
      <c r="Y232" s="765"/>
      <c r="Z232" s="765"/>
      <c r="AA232" s="765"/>
      <c r="AB232" s="765"/>
      <c r="AC232" s="765"/>
      <c r="AD232" s="765"/>
    </row>
    <row r="233" spans="1:30">
      <c r="A233" s="3626">
        <v>218</v>
      </c>
      <c r="B233" s="3622" t="s">
        <v>5116</v>
      </c>
      <c r="C233" s="3627" t="s">
        <v>5117</v>
      </c>
      <c r="D233" s="3628" t="s">
        <v>5118</v>
      </c>
      <c r="E233" s="3629"/>
      <c r="F233" s="3626">
        <v>542</v>
      </c>
      <c r="G233" s="3622" t="s">
        <v>5119</v>
      </c>
      <c r="H233" s="3627" t="s">
        <v>5120</v>
      </c>
      <c r="I233" s="3628" t="s">
        <v>5121</v>
      </c>
      <c r="J233" s="3629"/>
      <c r="K233" s="3626">
        <v>866</v>
      </c>
      <c r="L233" s="3622" t="s">
        <v>5122</v>
      </c>
      <c r="M233" s="3627" t="s">
        <v>5123</v>
      </c>
      <c r="N233" s="3628" t="s">
        <v>5124</v>
      </c>
      <c r="O233" s="3629"/>
      <c r="P233" s="3626">
        <v>1190</v>
      </c>
      <c r="Q233" s="3622" t="s">
        <v>5125</v>
      </c>
      <c r="R233" s="3627" t="s">
        <v>5126</v>
      </c>
      <c r="S233" s="3628" t="s">
        <v>5127</v>
      </c>
      <c r="T233" s="765"/>
      <c r="U233" s="765"/>
      <c r="V233" s="765"/>
      <c r="W233" s="765"/>
      <c r="X233" s="765"/>
      <c r="Y233" s="765"/>
      <c r="Z233" s="765"/>
      <c r="AA233" s="765"/>
      <c r="AB233" s="765"/>
      <c r="AC233" s="765"/>
      <c r="AD233" s="765"/>
    </row>
    <row r="234" spans="1:30">
      <c r="A234" s="3626">
        <v>219</v>
      </c>
      <c r="B234" s="3622" t="s">
        <v>5128</v>
      </c>
      <c r="C234" s="3627" t="s">
        <v>5129</v>
      </c>
      <c r="D234" s="3628" t="s">
        <v>5130</v>
      </c>
      <c r="E234" s="3629"/>
      <c r="F234" s="3626">
        <v>543</v>
      </c>
      <c r="G234" s="3622" t="s">
        <v>5131</v>
      </c>
      <c r="H234" s="3627" t="s">
        <v>5132</v>
      </c>
      <c r="I234" s="3628" t="s">
        <v>5133</v>
      </c>
      <c r="J234" s="3629"/>
      <c r="K234" s="3626">
        <v>867</v>
      </c>
      <c r="L234" s="3622" t="s">
        <v>5134</v>
      </c>
      <c r="M234" s="3627" t="s">
        <v>5135</v>
      </c>
      <c r="N234" s="3628" t="s">
        <v>5136</v>
      </c>
      <c r="O234" s="3629"/>
      <c r="P234" s="3626">
        <v>1191</v>
      </c>
      <c r="Q234" s="3622" t="s">
        <v>5137</v>
      </c>
      <c r="R234" s="3627" t="s">
        <v>5138</v>
      </c>
      <c r="S234" s="3628" t="s">
        <v>5139</v>
      </c>
      <c r="T234" s="765"/>
      <c r="U234" s="765"/>
      <c r="V234" s="765"/>
      <c r="W234" s="765"/>
      <c r="X234" s="765"/>
      <c r="Y234" s="765"/>
      <c r="Z234" s="765"/>
      <c r="AA234" s="765"/>
      <c r="AB234" s="765"/>
      <c r="AC234" s="765"/>
      <c r="AD234" s="765"/>
    </row>
    <row r="235" spans="1:30">
      <c r="A235" s="3626">
        <v>220</v>
      </c>
      <c r="B235" s="3622" t="s">
        <v>5140</v>
      </c>
      <c r="C235" s="3627" t="s">
        <v>5141</v>
      </c>
      <c r="D235" s="3628" t="s">
        <v>5142</v>
      </c>
      <c r="E235" s="3629"/>
      <c r="F235" s="3626">
        <v>544</v>
      </c>
      <c r="G235" s="3622" t="s">
        <v>5143</v>
      </c>
      <c r="H235" s="3627" t="s">
        <v>5144</v>
      </c>
      <c r="I235" s="3628" t="s">
        <v>5145</v>
      </c>
      <c r="J235" s="3629"/>
      <c r="K235" s="3626">
        <v>868</v>
      </c>
      <c r="L235" s="3622" t="s">
        <v>5146</v>
      </c>
      <c r="M235" s="3627" t="s">
        <v>5147</v>
      </c>
      <c r="N235" s="3628" t="s">
        <v>5148</v>
      </c>
      <c r="O235" s="3629"/>
      <c r="P235" s="3626">
        <v>1192</v>
      </c>
      <c r="Q235" s="3622" t="s">
        <v>5149</v>
      </c>
      <c r="R235" s="3627" t="s">
        <v>5150</v>
      </c>
      <c r="S235" s="3628" t="s">
        <v>5151</v>
      </c>
      <c r="T235" s="765"/>
      <c r="U235" s="765"/>
      <c r="V235" s="765"/>
      <c r="W235" s="765"/>
      <c r="X235" s="765"/>
      <c r="Y235" s="765"/>
      <c r="Z235" s="765"/>
      <c r="AA235" s="765"/>
      <c r="AB235" s="765"/>
      <c r="AC235" s="765"/>
      <c r="AD235" s="765"/>
    </row>
    <row r="236" spans="1:30">
      <c r="A236" s="3626">
        <v>221</v>
      </c>
      <c r="B236" s="3622" t="s">
        <v>5152</v>
      </c>
      <c r="C236" s="3627" t="s">
        <v>5153</v>
      </c>
      <c r="D236" s="3628" t="s">
        <v>5154</v>
      </c>
      <c r="E236" s="3629"/>
      <c r="F236" s="3626">
        <v>545</v>
      </c>
      <c r="G236" s="3622" t="s">
        <v>5155</v>
      </c>
      <c r="H236" s="3627" t="s">
        <v>5156</v>
      </c>
      <c r="I236" s="3628" t="s">
        <v>5157</v>
      </c>
      <c r="J236" s="3629"/>
      <c r="K236" s="3626">
        <v>869</v>
      </c>
      <c r="L236" s="3622" t="s">
        <v>5158</v>
      </c>
      <c r="M236" s="3627" t="s">
        <v>5159</v>
      </c>
      <c r="N236" s="3628" t="s">
        <v>5160</v>
      </c>
      <c r="O236" s="3629"/>
      <c r="P236" s="3626">
        <v>1193</v>
      </c>
      <c r="Q236" s="3622" t="s">
        <v>5161</v>
      </c>
      <c r="R236" s="3627" t="s">
        <v>5162</v>
      </c>
      <c r="S236" s="3628" t="s">
        <v>5163</v>
      </c>
      <c r="T236" s="765"/>
      <c r="U236" s="765"/>
      <c r="V236" s="765"/>
      <c r="W236" s="765"/>
      <c r="X236" s="765"/>
      <c r="Y236" s="765"/>
      <c r="Z236" s="765"/>
      <c r="AA236" s="765"/>
      <c r="AB236" s="765"/>
      <c r="AC236" s="765"/>
      <c r="AD236" s="765"/>
    </row>
    <row r="237" spans="1:30">
      <c r="A237" s="3626">
        <v>222</v>
      </c>
      <c r="B237" s="3622" t="s">
        <v>5164</v>
      </c>
      <c r="C237" s="3627" t="s">
        <v>5165</v>
      </c>
      <c r="D237" s="3628" t="s">
        <v>5166</v>
      </c>
      <c r="E237" s="3629"/>
      <c r="F237" s="3626">
        <v>546</v>
      </c>
      <c r="G237" s="3622" t="s">
        <v>5167</v>
      </c>
      <c r="H237" s="3627" t="s">
        <v>5168</v>
      </c>
      <c r="I237" s="3628" t="s">
        <v>5169</v>
      </c>
      <c r="J237" s="3629"/>
      <c r="K237" s="3626">
        <v>870</v>
      </c>
      <c r="L237" s="3622" t="s">
        <v>5170</v>
      </c>
      <c r="M237" s="3627" t="s">
        <v>5171</v>
      </c>
      <c r="N237" s="3628" t="s">
        <v>5172</v>
      </c>
      <c r="O237" s="3629"/>
      <c r="P237" s="3626">
        <v>1194</v>
      </c>
      <c r="Q237" s="3622" t="s">
        <v>5173</v>
      </c>
      <c r="R237" s="3627" t="s">
        <v>5174</v>
      </c>
      <c r="S237" s="3628" t="s">
        <v>5175</v>
      </c>
      <c r="T237" s="765"/>
      <c r="U237" s="765"/>
      <c r="V237" s="765"/>
      <c r="W237" s="765"/>
      <c r="X237" s="765"/>
      <c r="Y237" s="765"/>
      <c r="Z237" s="765"/>
      <c r="AA237" s="765"/>
      <c r="AB237" s="765"/>
      <c r="AC237" s="765"/>
      <c r="AD237" s="765"/>
    </row>
    <row r="238" spans="1:30">
      <c r="A238" s="3626">
        <v>223</v>
      </c>
      <c r="B238" s="3622" t="s">
        <v>5176</v>
      </c>
      <c r="C238" s="3627" t="s">
        <v>5177</v>
      </c>
      <c r="D238" s="3628" t="s">
        <v>5178</v>
      </c>
      <c r="E238" s="3629"/>
      <c r="F238" s="3626">
        <v>547</v>
      </c>
      <c r="G238" s="3622" t="s">
        <v>5179</v>
      </c>
      <c r="H238" s="3627" t="s">
        <v>5180</v>
      </c>
      <c r="I238" s="3628" t="s">
        <v>5181</v>
      </c>
      <c r="J238" s="3629"/>
      <c r="K238" s="3626">
        <v>871</v>
      </c>
      <c r="L238" s="3622" t="s">
        <v>5182</v>
      </c>
      <c r="M238" s="3627" t="s">
        <v>5183</v>
      </c>
      <c r="N238" s="3628" t="s">
        <v>5184</v>
      </c>
      <c r="O238" s="3629"/>
      <c r="P238" s="3626">
        <v>1195</v>
      </c>
      <c r="Q238" s="3622" t="s">
        <v>5185</v>
      </c>
      <c r="R238" s="3627" t="s">
        <v>5186</v>
      </c>
      <c r="S238" s="3628" t="s">
        <v>5187</v>
      </c>
      <c r="T238" s="765"/>
      <c r="U238" s="765"/>
      <c r="V238" s="765"/>
      <c r="W238" s="765"/>
      <c r="X238" s="765"/>
      <c r="Y238" s="765"/>
      <c r="Z238" s="765"/>
      <c r="AA238" s="765"/>
      <c r="AB238" s="765"/>
      <c r="AC238" s="765"/>
      <c r="AD238" s="765"/>
    </row>
    <row r="239" spans="1:30">
      <c r="A239" s="3626">
        <v>224</v>
      </c>
      <c r="B239" s="3622" t="s">
        <v>5188</v>
      </c>
      <c r="C239" s="3627" t="s">
        <v>5189</v>
      </c>
      <c r="D239" s="3628" t="s">
        <v>5190</v>
      </c>
      <c r="E239" s="3629"/>
      <c r="F239" s="3626">
        <v>548</v>
      </c>
      <c r="G239" s="3622" t="s">
        <v>5191</v>
      </c>
      <c r="H239" s="3627" t="s">
        <v>5192</v>
      </c>
      <c r="I239" s="3628" t="s">
        <v>5193</v>
      </c>
      <c r="J239" s="3629"/>
      <c r="K239" s="3626">
        <v>872</v>
      </c>
      <c r="L239" s="3622" t="s">
        <v>5194</v>
      </c>
      <c r="M239" s="3627" t="s">
        <v>5195</v>
      </c>
      <c r="N239" s="3628" t="s">
        <v>5196</v>
      </c>
      <c r="O239" s="3629"/>
      <c r="P239" s="3626">
        <v>1196</v>
      </c>
      <c r="Q239" s="3622" t="s">
        <v>5197</v>
      </c>
      <c r="R239" s="3627" t="s">
        <v>5198</v>
      </c>
      <c r="S239" s="3628" t="s">
        <v>5199</v>
      </c>
      <c r="T239" s="765"/>
      <c r="U239" s="765"/>
      <c r="V239" s="765"/>
      <c r="W239" s="765"/>
      <c r="X239" s="765"/>
      <c r="Y239" s="765"/>
      <c r="Z239" s="765"/>
      <c r="AA239" s="765"/>
      <c r="AB239" s="765"/>
      <c r="AC239" s="765"/>
      <c r="AD239" s="765"/>
    </row>
    <row r="240" spans="1:30">
      <c r="A240" s="3626">
        <v>225</v>
      </c>
      <c r="B240" s="3622" t="s">
        <v>5200</v>
      </c>
      <c r="C240" s="3627" t="s">
        <v>5201</v>
      </c>
      <c r="D240" s="3628" t="s">
        <v>5202</v>
      </c>
      <c r="E240" s="3629"/>
      <c r="F240" s="3626">
        <v>549</v>
      </c>
      <c r="G240" s="3622" t="s">
        <v>5203</v>
      </c>
      <c r="H240" s="3627" t="s">
        <v>5204</v>
      </c>
      <c r="I240" s="3628" t="s">
        <v>5205</v>
      </c>
      <c r="J240" s="3629"/>
      <c r="K240" s="3626">
        <v>873</v>
      </c>
      <c r="L240" s="3622" t="s">
        <v>5206</v>
      </c>
      <c r="M240" s="3627" t="s">
        <v>5207</v>
      </c>
      <c r="N240" s="3628" t="s">
        <v>5208</v>
      </c>
      <c r="O240" s="3629"/>
      <c r="P240" s="3626">
        <v>1197</v>
      </c>
      <c r="Q240" s="3622" t="s">
        <v>5209</v>
      </c>
      <c r="R240" s="3627" t="s">
        <v>5210</v>
      </c>
      <c r="S240" s="3628" t="s">
        <v>5211</v>
      </c>
      <c r="T240" s="765"/>
      <c r="U240" s="765"/>
      <c r="V240" s="765"/>
      <c r="W240" s="765"/>
      <c r="X240" s="765"/>
      <c r="Y240" s="765"/>
      <c r="Z240" s="765"/>
      <c r="AA240" s="765"/>
      <c r="AB240" s="765"/>
      <c r="AC240" s="765"/>
      <c r="AD240" s="765"/>
    </row>
    <row r="241" spans="1:30">
      <c r="A241" s="3626">
        <v>226</v>
      </c>
      <c r="B241" s="3622" t="s">
        <v>5212</v>
      </c>
      <c r="C241" s="3627" t="s">
        <v>5213</v>
      </c>
      <c r="D241" s="3628" t="s">
        <v>4056</v>
      </c>
      <c r="E241" s="3629"/>
      <c r="F241" s="3626">
        <v>550</v>
      </c>
      <c r="G241" s="3622" t="s">
        <v>5214</v>
      </c>
      <c r="H241" s="3627" t="s">
        <v>5215</v>
      </c>
      <c r="I241" s="3628" t="s">
        <v>5216</v>
      </c>
      <c r="J241" s="3629"/>
      <c r="K241" s="3626">
        <v>874</v>
      </c>
      <c r="L241" s="3622" t="s">
        <v>5217</v>
      </c>
      <c r="M241" s="3627" t="s">
        <v>5218</v>
      </c>
      <c r="N241" s="3628" t="s">
        <v>5219</v>
      </c>
      <c r="O241" s="3629"/>
      <c r="P241" s="3626">
        <v>1198</v>
      </c>
      <c r="Q241" s="3622" t="s">
        <v>5220</v>
      </c>
      <c r="R241" s="3627" t="s">
        <v>5221</v>
      </c>
      <c r="S241" s="3628" t="s">
        <v>5222</v>
      </c>
      <c r="T241" s="765"/>
      <c r="U241" s="765"/>
      <c r="V241" s="765"/>
      <c r="W241" s="765"/>
      <c r="X241" s="765"/>
      <c r="Y241" s="765"/>
      <c r="Z241" s="765"/>
      <c r="AA241" s="765"/>
      <c r="AB241" s="765"/>
      <c r="AC241" s="765"/>
      <c r="AD241" s="765"/>
    </row>
    <row r="242" spans="1:30">
      <c r="A242" s="3626">
        <v>227</v>
      </c>
      <c r="B242" s="3622" t="s">
        <v>5223</v>
      </c>
      <c r="C242" s="3627" t="s">
        <v>5224</v>
      </c>
      <c r="D242" s="3628" t="s">
        <v>5225</v>
      </c>
      <c r="E242" s="3629"/>
      <c r="F242" s="3626">
        <v>551</v>
      </c>
      <c r="G242" s="3622" t="s">
        <v>5226</v>
      </c>
      <c r="H242" s="3627" t="s">
        <v>5227</v>
      </c>
      <c r="I242" s="3628" t="s">
        <v>5228</v>
      </c>
      <c r="J242" s="3629"/>
      <c r="K242" s="3626">
        <v>875</v>
      </c>
      <c r="L242" s="3622" t="s">
        <v>5229</v>
      </c>
      <c r="M242" s="3627" t="s">
        <v>5230</v>
      </c>
      <c r="N242" s="3628" t="s">
        <v>5231</v>
      </c>
      <c r="O242" s="3629"/>
      <c r="P242" s="3626">
        <v>1199</v>
      </c>
      <c r="Q242" s="3622" t="s">
        <v>5232</v>
      </c>
      <c r="R242" s="3627" t="s">
        <v>5233</v>
      </c>
      <c r="S242" s="3628" t="s">
        <v>5234</v>
      </c>
      <c r="T242" s="765"/>
      <c r="U242" s="765"/>
      <c r="V242" s="765"/>
      <c r="W242" s="765"/>
      <c r="X242" s="765"/>
      <c r="Y242" s="765"/>
      <c r="Z242" s="765"/>
      <c r="AA242" s="765"/>
      <c r="AB242" s="765"/>
      <c r="AC242" s="765"/>
      <c r="AD242" s="765"/>
    </row>
    <row r="243" spans="1:30">
      <c r="A243" s="3626">
        <v>228</v>
      </c>
      <c r="B243" s="3622" t="s">
        <v>5235</v>
      </c>
      <c r="C243" s="3627" t="s">
        <v>5236</v>
      </c>
      <c r="D243" s="3628" t="s">
        <v>5237</v>
      </c>
      <c r="E243" s="3629"/>
      <c r="F243" s="3626">
        <v>552</v>
      </c>
      <c r="G243" s="3622" t="s">
        <v>5238</v>
      </c>
      <c r="H243" s="3627" t="s">
        <v>5239</v>
      </c>
      <c r="I243" s="3628" t="s">
        <v>5240</v>
      </c>
      <c r="J243" s="3629"/>
      <c r="K243" s="3626">
        <v>876</v>
      </c>
      <c r="L243" s="3622" t="s">
        <v>5241</v>
      </c>
      <c r="M243" s="3627" t="s">
        <v>5242</v>
      </c>
      <c r="N243" s="3628" t="s">
        <v>5243</v>
      </c>
      <c r="O243" s="3629"/>
      <c r="P243" s="3626">
        <v>1200</v>
      </c>
      <c r="Q243" s="3622" t="s">
        <v>5244</v>
      </c>
      <c r="R243" s="3627" t="s">
        <v>5245</v>
      </c>
      <c r="S243" s="3628" t="s">
        <v>1586</v>
      </c>
      <c r="T243" s="765"/>
      <c r="U243" s="765"/>
      <c r="V243" s="765"/>
      <c r="W243" s="765"/>
      <c r="X243" s="765"/>
      <c r="Y243" s="765"/>
      <c r="Z243" s="765"/>
      <c r="AA243" s="765"/>
      <c r="AB243" s="765"/>
      <c r="AC243" s="765"/>
      <c r="AD243" s="765"/>
    </row>
    <row r="244" spans="1:30">
      <c r="A244" s="3626">
        <v>229</v>
      </c>
      <c r="B244" s="3622" t="s">
        <v>5246</v>
      </c>
      <c r="C244" s="3627" t="s">
        <v>5247</v>
      </c>
      <c r="D244" s="3628" t="s">
        <v>5248</v>
      </c>
      <c r="E244" s="3629"/>
      <c r="F244" s="3626">
        <v>553</v>
      </c>
      <c r="G244" s="3622" t="s">
        <v>5249</v>
      </c>
      <c r="H244" s="3627" t="s">
        <v>5250</v>
      </c>
      <c r="I244" s="3628" t="s">
        <v>5251</v>
      </c>
      <c r="J244" s="3629"/>
      <c r="K244" s="3626">
        <v>877</v>
      </c>
      <c r="L244" s="3622" t="s">
        <v>5252</v>
      </c>
      <c r="M244" s="3627" t="s">
        <v>5253</v>
      </c>
      <c r="N244" s="3628" t="s">
        <v>5254</v>
      </c>
      <c r="O244" s="3629"/>
      <c r="P244" s="3626">
        <v>1201</v>
      </c>
      <c r="Q244" s="3622" t="s">
        <v>5255</v>
      </c>
      <c r="R244" s="3627" t="s">
        <v>5256</v>
      </c>
      <c r="S244" s="3628" t="s">
        <v>5257</v>
      </c>
      <c r="T244" s="765"/>
      <c r="U244" s="765"/>
      <c r="V244" s="765"/>
      <c r="W244" s="765"/>
      <c r="X244" s="765"/>
      <c r="Y244" s="765"/>
      <c r="Z244" s="765"/>
      <c r="AA244" s="765"/>
      <c r="AB244" s="765"/>
      <c r="AC244" s="765"/>
      <c r="AD244" s="765"/>
    </row>
    <row r="245" spans="1:30">
      <c r="A245" s="3626">
        <v>230</v>
      </c>
      <c r="B245" s="3622" t="s">
        <v>5258</v>
      </c>
      <c r="C245" s="3627" t="s">
        <v>5259</v>
      </c>
      <c r="D245" s="3628" t="s">
        <v>5260</v>
      </c>
      <c r="E245" s="3629"/>
      <c r="F245" s="3626">
        <v>554</v>
      </c>
      <c r="G245" s="3622" t="s">
        <v>5261</v>
      </c>
      <c r="H245" s="3627" t="s">
        <v>5262</v>
      </c>
      <c r="I245" s="3628" t="s">
        <v>5263</v>
      </c>
      <c r="J245" s="3629"/>
      <c r="K245" s="3626">
        <v>878</v>
      </c>
      <c r="L245" s="3622" t="s">
        <v>5264</v>
      </c>
      <c r="M245" s="3627" t="s">
        <v>5265</v>
      </c>
      <c r="N245" s="3628" t="s">
        <v>5243</v>
      </c>
      <c r="O245" s="3629"/>
      <c r="P245" s="3626">
        <v>1202</v>
      </c>
      <c r="Q245" s="3622" t="s">
        <v>5266</v>
      </c>
      <c r="R245" s="3627" t="s">
        <v>5267</v>
      </c>
      <c r="S245" s="3628" t="s">
        <v>5268</v>
      </c>
      <c r="T245" s="765"/>
      <c r="U245" s="765"/>
      <c r="V245" s="765"/>
      <c r="W245" s="765"/>
      <c r="X245" s="765"/>
      <c r="Y245" s="765"/>
      <c r="Z245" s="765"/>
      <c r="AA245" s="765"/>
      <c r="AB245" s="765"/>
      <c r="AC245" s="765"/>
      <c r="AD245" s="765"/>
    </row>
    <row r="246" spans="1:30">
      <c r="A246" s="3626">
        <v>231</v>
      </c>
      <c r="B246" s="3622" t="s">
        <v>5269</v>
      </c>
      <c r="C246" s="3627" t="s">
        <v>5270</v>
      </c>
      <c r="D246" s="3628" t="s">
        <v>5271</v>
      </c>
      <c r="E246" s="3629"/>
      <c r="F246" s="3626">
        <v>555</v>
      </c>
      <c r="G246" s="3622" t="s">
        <v>5272</v>
      </c>
      <c r="H246" s="3627" t="s">
        <v>5273</v>
      </c>
      <c r="I246" s="3628" t="s">
        <v>5274</v>
      </c>
      <c r="J246" s="3629"/>
      <c r="K246" s="3626">
        <v>879</v>
      </c>
      <c r="L246" s="3622" t="s">
        <v>5275</v>
      </c>
      <c r="M246" s="3627" t="s">
        <v>5276</v>
      </c>
      <c r="N246" s="3628" t="s">
        <v>5277</v>
      </c>
      <c r="O246" s="3629"/>
      <c r="P246" s="3626">
        <v>1203</v>
      </c>
      <c r="Q246" s="3622" t="s">
        <v>5278</v>
      </c>
      <c r="R246" s="3627" t="s">
        <v>5279</v>
      </c>
      <c r="S246" s="3628" t="s">
        <v>5280</v>
      </c>
      <c r="T246" s="765"/>
      <c r="U246" s="765"/>
      <c r="V246" s="765"/>
      <c r="W246" s="765"/>
      <c r="X246" s="765"/>
      <c r="Y246" s="765"/>
      <c r="Z246" s="765"/>
      <c r="AA246" s="765"/>
      <c r="AB246" s="765"/>
      <c r="AC246" s="765"/>
      <c r="AD246" s="765"/>
    </row>
    <row r="247" spans="1:30">
      <c r="A247" s="3626">
        <v>232</v>
      </c>
      <c r="B247" s="3622" t="s">
        <v>5281</v>
      </c>
      <c r="C247" s="3627" t="s">
        <v>5282</v>
      </c>
      <c r="D247" s="3628" t="s">
        <v>5283</v>
      </c>
      <c r="E247" s="3629"/>
      <c r="F247" s="3626">
        <v>556</v>
      </c>
      <c r="G247" s="3622" t="s">
        <v>5284</v>
      </c>
      <c r="H247" s="3627" t="s">
        <v>5285</v>
      </c>
      <c r="I247" s="3628" t="s">
        <v>5286</v>
      </c>
      <c r="J247" s="3629"/>
      <c r="K247" s="3626">
        <v>880</v>
      </c>
      <c r="L247" s="3622" t="s">
        <v>5287</v>
      </c>
      <c r="M247" s="3627" t="s">
        <v>5288</v>
      </c>
      <c r="N247" s="3628" t="s">
        <v>5289</v>
      </c>
      <c r="O247" s="3629"/>
      <c r="P247" s="3626">
        <v>1204</v>
      </c>
      <c r="Q247" s="3622" t="s">
        <v>5290</v>
      </c>
      <c r="R247" s="3627" t="s">
        <v>5291</v>
      </c>
      <c r="S247" s="3628" t="s">
        <v>5292</v>
      </c>
      <c r="T247" s="765"/>
      <c r="U247" s="765"/>
      <c r="V247" s="765"/>
      <c r="W247" s="765"/>
      <c r="X247" s="765"/>
      <c r="Y247" s="765"/>
      <c r="Z247" s="765"/>
      <c r="AA247" s="765"/>
      <c r="AB247" s="765"/>
      <c r="AC247" s="765"/>
      <c r="AD247" s="765"/>
    </row>
    <row r="248" spans="1:30">
      <c r="A248" s="3626">
        <v>233</v>
      </c>
      <c r="B248" s="3622" t="s">
        <v>5293</v>
      </c>
      <c r="C248" s="3627" t="s">
        <v>5294</v>
      </c>
      <c r="D248" s="3628" t="s">
        <v>5295</v>
      </c>
      <c r="E248" s="3629"/>
      <c r="F248" s="3626">
        <v>557</v>
      </c>
      <c r="G248" s="3622" t="s">
        <v>5296</v>
      </c>
      <c r="H248" s="3627" t="s">
        <v>5297</v>
      </c>
      <c r="I248" s="3628" t="s">
        <v>5298</v>
      </c>
      <c r="J248" s="3629"/>
      <c r="K248" s="3626">
        <v>881</v>
      </c>
      <c r="L248" s="3622" t="s">
        <v>5299</v>
      </c>
      <c r="M248" s="3627" t="s">
        <v>5300</v>
      </c>
      <c r="N248" s="3628" t="s">
        <v>5301</v>
      </c>
      <c r="O248" s="3629"/>
      <c r="P248" s="3626">
        <v>1205</v>
      </c>
      <c r="Q248" s="3622" t="s">
        <v>5302</v>
      </c>
      <c r="R248" s="3627" t="s">
        <v>5303</v>
      </c>
      <c r="S248" s="3628" t="s">
        <v>5304</v>
      </c>
      <c r="T248" s="765"/>
      <c r="U248" s="765"/>
      <c r="V248" s="765"/>
      <c r="W248" s="765"/>
      <c r="X248" s="765"/>
      <c r="Y248" s="765"/>
      <c r="Z248" s="765"/>
      <c r="AA248" s="765"/>
      <c r="AB248" s="765"/>
      <c r="AC248" s="765"/>
      <c r="AD248" s="765"/>
    </row>
    <row r="249" spans="1:30">
      <c r="A249" s="3626">
        <v>234</v>
      </c>
      <c r="B249" s="3622" t="s">
        <v>5305</v>
      </c>
      <c r="C249" s="3627" t="s">
        <v>5306</v>
      </c>
      <c r="D249" s="3628" t="s">
        <v>5307</v>
      </c>
      <c r="E249" s="3629"/>
      <c r="F249" s="3626">
        <v>558</v>
      </c>
      <c r="G249" s="3622" t="s">
        <v>5308</v>
      </c>
      <c r="H249" s="3627" t="s">
        <v>5309</v>
      </c>
      <c r="I249" s="3628" t="s">
        <v>5310</v>
      </c>
      <c r="J249" s="3629"/>
      <c r="K249" s="3626">
        <v>882</v>
      </c>
      <c r="L249" s="3622" t="s">
        <v>5311</v>
      </c>
      <c r="M249" s="3627" t="s">
        <v>5312</v>
      </c>
      <c r="N249" s="3628" t="s">
        <v>5313</v>
      </c>
      <c r="O249" s="3629"/>
      <c r="P249" s="3626">
        <v>1206</v>
      </c>
      <c r="Q249" s="3622" t="s">
        <v>5314</v>
      </c>
      <c r="R249" s="3627" t="s">
        <v>5315</v>
      </c>
      <c r="S249" s="3628" t="s">
        <v>5316</v>
      </c>
      <c r="T249" s="765"/>
      <c r="U249" s="765"/>
      <c r="V249" s="765"/>
      <c r="W249" s="765"/>
      <c r="X249" s="765"/>
      <c r="Y249" s="765"/>
      <c r="Z249" s="765"/>
      <c r="AA249" s="765"/>
      <c r="AB249" s="765"/>
      <c r="AC249" s="765"/>
      <c r="AD249" s="765"/>
    </row>
    <row r="250" spans="1:30">
      <c r="A250" s="3626">
        <v>235</v>
      </c>
      <c r="B250" s="3622" t="s">
        <v>5317</v>
      </c>
      <c r="C250" s="3627" t="s">
        <v>5318</v>
      </c>
      <c r="D250" s="3628" t="s">
        <v>5319</v>
      </c>
      <c r="E250" s="3629"/>
      <c r="F250" s="3626">
        <v>559</v>
      </c>
      <c r="G250" s="3622" t="s">
        <v>5320</v>
      </c>
      <c r="H250" s="3627" t="s">
        <v>5321</v>
      </c>
      <c r="I250" s="3628" t="s">
        <v>5322</v>
      </c>
      <c r="J250" s="3629"/>
      <c r="K250" s="3626">
        <v>883</v>
      </c>
      <c r="L250" s="3622" t="s">
        <v>5323</v>
      </c>
      <c r="M250" s="3627" t="s">
        <v>5324</v>
      </c>
      <c r="N250" s="3628" t="s">
        <v>5325</v>
      </c>
      <c r="O250" s="3629"/>
      <c r="P250" s="3626">
        <v>1207</v>
      </c>
      <c r="Q250" s="3622" t="s">
        <v>5326</v>
      </c>
      <c r="R250" s="3627" t="s">
        <v>5327</v>
      </c>
      <c r="S250" s="3628" t="s">
        <v>5328</v>
      </c>
      <c r="T250" s="765"/>
      <c r="U250" s="765"/>
      <c r="V250" s="765"/>
      <c r="W250" s="765"/>
      <c r="X250" s="765"/>
      <c r="Y250" s="765"/>
      <c r="Z250" s="765"/>
      <c r="AA250" s="765"/>
      <c r="AB250" s="765"/>
      <c r="AC250" s="765"/>
      <c r="AD250" s="765"/>
    </row>
    <row r="251" spans="1:30">
      <c r="A251" s="3626">
        <v>236</v>
      </c>
      <c r="B251" s="3622" t="s">
        <v>5329</v>
      </c>
      <c r="C251" s="3627" t="s">
        <v>5330</v>
      </c>
      <c r="D251" s="3628" t="s">
        <v>5331</v>
      </c>
      <c r="E251" s="3629"/>
      <c r="F251" s="3626">
        <v>560</v>
      </c>
      <c r="G251" s="3622" t="s">
        <v>5332</v>
      </c>
      <c r="H251" s="3627" t="s">
        <v>5333</v>
      </c>
      <c r="I251" s="3628" t="s">
        <v>5334</v>
      </c>
      <c r="J251" s="3629"/>
      <c r="K251" s="3626">
        <v>884</v>
      </c>
      <c r="L251" s="3622" t="s">
        <v>5335</v>
      </c>
      <c r="M251" s="3627" t="s">
        <v>5336</v>
      </c>
      <c r="N251" s="3628" t="s">
        <v>5337</v>
      </c>
      <c r="O251" s="3629"/>
      <c r="P251" s="3626">
        <v>1208</v>
      </c>
      <c r="Q251" s="3622" t="s">
        <v>5338</v>
      </c>
      <c r="R251" s="3627" t="s">
        <v>5339</v>
      </c>
      <c r="S251" s="3628" t="s">
        <v>5340</v>
      </c>
      <c r="T251" s="765"/>
      <c r="U251" s="765"/>
      <c r="V251" s="765"/>
      <c r="W251" s="765"/>
      <c r="X251" s="765"/>
      <c r="Y251" s="765"/>
      <c r="Z251" s="765"/>
      <c r="AA251" s="765"/>
      <c r="AB251" s="765"/>
      <c r="AC251" s="765"/>
      <c r="AD251" s="765"/>
    </row>
    <row r="252" spans="1:30">
      <c r="A252" s="3626">
        <v>237</v>
      </c>
      <c r="B252" s="3622" t="s">
        <v>5341</v>
      </c>
      <c r="C252" s="3627" t="s">
        <v>5342</v>
      </c>
      <c r="D252" s="3628" t="s">
        <v>5343</v>
      </c>
      <c r="E252" s="3629"/>
      <c r="F252" s="3626">
        <v>561</v>
      </c>
      <c r="G252" s="3622" t="s">
        <v>5344</v>
      </c>
      <c r="H252" s="3627" t="s">
        <v>5345</v>
      </c>
      <c r="I252" s="3628" t="s">
        <v>5346</v>
      </c>
      <c r="J252" s="3629"/>
      <c r="K252" s="3626">
        <v>885</v>
      </c>
      <c r="L252" s="3622" t="s">
        <v>5347</v>
      </c>
      <c r="M252" s="3627" t="s">
        <v>5348</v>
      </c>
      <c r="N252" s="3628" t="s">
        <v>5349</v>
      </c>
      <c r="O252" s="3629"/>
      <c r="P252" s="3626">
        <v>1209</v>
      </c>
      <c r="Q252" s="3622" t="s">
        <v>5350</v>
      </c>
      <c r="R252" s="3627" t="s">
        <v>5351</v>
      </c>
      <c r="S252" s="3628" t="s">
        <v>5352</v>
      </c>
      <c r="T252" s="765"/>
      <c r="U252" s="765"/>
      <c r="V252" s="765"/>
      <c r="W252" s="765"/>
      <c r="X252" s="765"/>
      <c r="Y252" s="765"/>
      <c r="Z252" s="765"/>
      <c r="AA252" s="765"/>
      <c r="AB252" s="765"/>
      <c r="AC252" s="765"/>
      <c r="AD252" s="765"/>
    </row>
    <row r="253" spans="1:30">
      <c r="A253" s="3626">
        <v>238</v>
      </c>
      <c r="B253" s="3622" t="s">
        <v>5353</v>
      </c>
      <c r="C253" s="3627" t="s">
        <v>5354</v>
      </c>
      <c r="D253" s="3628" t="s">
        <v>5355</v>
      </c>
      <c r="E253" s="3629"/>
      <c r="F253" s="3626">
        <v>562</v>
      </c>
      <c r="G253" s="3622" t="s">
        <v>5356</v>
      </c>
      <c r="H253" s="3627" t="s">
        <v>5357</v>
      </c>
      <c r="I253" s="3628" t="s">
        <v>5358</v>
      </c>
      <c r="J253" s="3629"/>
      <c r="K253" s="3626">
        <v>886</v>
      </c>
      <c r="L253" s="3622" t="s">
        <v>5359</v>
      </c>
      <c r="M253" s="3627" t="s">
        <v>5360</v>
      </c>
      <c r="N253" s="3628" t="s">
        <v>5361</v>
      </c>
      <c r="O253" s="3629"/>
      <c r="P253" s="3626">
        <v>1210</v>
      </c>
      <c r="Q253" s="3622" t="s">
        <v>5362</v>
      </c>
      <c r="R253" s="3627" t="s">
        <v>5363</v>
      </c>
      <c r="S253" s="3628" t="s">
        <v>5364</v>
      </c>
      <c r="T253" s="765"/>
      <c r="U253" s="765"/>
      <c r="V253" s="765"/>
      <c r="W253" s="765"/>
      <c r="X253" s="765"/>
      <c r="Y253" s="765"/>
      <c r="Z253" s="765"/>
      <c r="AA253" s="765"/>
      <c r="AB253" s="765"/>
      <c r="AC253" s="765"/>
      <c r="AD253" s="765"/>
    </row>
    <row r="254" spans="1:30">
      <c r="A254" s="3626">
        <v>239</v>
      </c>
      <c r="B254" s="3622" t="s">
        <v>5365</v>
      </c>
      <c r="C254" s="3627" t="s">
        <v>5366</v>
      </c>
      <c r="D254" s="3628" t="s">
        <v>5367</v>
      </c>
      <c r="E254" s="3629"/>
      <c r="F254" s="3626">
        <v>563</v>
      </c>
      <c r="G254" s="3622" t="s">
        <v>5368</v>
      </c>
      <c r="H254" s="3627" t="s">
        <v>5369</v>
      </c>
      <c r="I254" s="3628" t="s">
        <v>5370</v>
      </c>
      <c r="J254" s="3629"/>
      <c r="K254" s="3626">
        <v>887</v>
      </c>
      <c r="L254" s="3622" t="s">
        <v>5371</v>
      </c>
      <c r="M254" s="3627" t="s">
        <v>2628</v>
      </c>
      <c r="N254" s="3628" t="s">
        <v>5254</v>
      </c>
      <c r="O254" s="3629"/>
      <c r="P254" s="3626">
        <v>1211</v>
      </c>
      <c r="Q254" s="3622" t="s">
        <v>5372</v>
      </c>
      <c r="R254" s="3627" t="s">
        <v>5373</v>
      </c>
      <c r="S254" s="3628" t="s">
        <v>5374</v>
      </c>
      <c r="T254" s="765"/>
      <c r="U254" s="765"/>
      <c r="V254" s="765"/>
      <c r="W254" s="765"/>
      <c r="X254" s="765"/>
      <c r="Y254" s="765"/>
      <c r="Z254" s="765"/>
      <c r="AA254" s="765"/>
      <c r="AB254" s="765"/>
      <c r="AC254" s="765"/>
      <c r="AD254" s="765"/>
    </row>
    <row r="255" spans="1:30">
      <c r="A255" s="3626">
        <v>240</v>
      </c>
      <c r="B255" s="3622" t="s">
        <v>5375</v>
      </c>
      <c r="C255" s="3627" t="s">
        <v>5376</v>
      </c>
      <c r="D255" s="3628" t="s">
        <v>5377</v>
      </c>
      <c r="E255" s="3629"/>
      <c r="F255" s="3626">
        <v>564</v>
      </c>
      <c r="G255" s="3622" t="s">
        <v>5378</v>
      </c>
      <c r="H255" s="3627" t="s">
        <v>5379</v>
      </c>
      <c r="I255" s="3628" t="s">
        <v>5380</v>
      </c>
      <c r="J255" s="3629"/>
      <c r="K255" s="3626">
        <v>888</v>
      </c>
      <c r="L255" s="3622" t="s">
        <v>5381</v>
      </c>
      <c r="M255" s="3627" t="s">
        <v>5382</v>
      </c>
      <c r="N255" s="3628" t="s">
        <v>5383</v>
      </c>
      <c r="O255" s="3629"/>
      <c r="P255" s="3626">
        <v>1212</v>
      </c>
      <c r="Q255" s="3622" t="s">
        <v>5384</v>
      </c>
      <c r="R255" s="3627" t="s">
        <v>5385</v>
      </c>
      <c r="S255" s="3628" t="s">
        <v>1803</v>
      </c>
      <c r="T255" s="765"/>
      <c r="U255" s="765"/>
      <c r="V255" s="765"/>
      <c r="W255" s="765"/>
      <c r="X255" s="765"/>
      <c r="Y255" s="765"/>
      <c r="Z255" s="765"/>
      <c r="AA255" s="765"/>
      <c r="AB255" s="765"/>
      <c r="AC255" s="765"/>
      <c r="AD255" s="765"/>
    </row>
    <row r="256" spans="1:30">
      <c r="A256" s="3626">
        <v>241</v>
      </c>
      <c r="B256" s="3622" t="s">
        <v>5386</v>
      </c>
      <c r="C256" s="3627" t="s">
        <v>5387</v>
      </c>
      <c r="D256" s="3628" t="s">
        <v>5388</v>
      </c>
      <c r="E256" s="3629"/>
      <c r="F256" s="3626">
        <v>565</v>
      </c>
      <c r="G256" s="3622" t="s">
        <v>5389</v>
      </c>
      <c r="H256" s="3627" t="s">
        <v>5390</v>
      </c>
      <c r="I256" s="3628" t="s">
        <v>5391</v>
      </c>
      <c r="J256" s="3629"/>
      <c r="K256" s="3626">
        <v>889</v>
      </c>
      <c r="L256" s="3622" t="s">
        <v>5392</v>
      </c>
      <c r="M256" s="3627" t="s">
        <v>5393</v>
      </c>
      <c r="N256" s="3628" t="s">
        <v>5394</v>
      </c>
      <c r="O256" s="3629"/>
      <c r="P256" s="3626">
        <v>1213</v>
      </c>
      <c r="Q256" s="3622" t="s">
        <v>5395</v>
      </c>
      <c r="R256" s="3627" t="s">
        <v>5396</v>
      </c>
      <c r="S256" s="3628" t="s">
        <v>5397</v>
      </c>
      <c r="T256" s="765"/>
      <c r="U256" s="765"/>
      <c r="V256" s="765"/>
      <c r="W256" s="765"/>
      <c r="X256" s="765"/>
      <c r="Y256" s="765"/>
      <c r="Z256" s="765"/>
      <c r="AA256" s="765"/>
      <c r="AB256" s="765"/>
      <c r="AC256" s="765"/>
      <c r="AD256" s="765"/>
    </row>
    <row r="257" spans="1:30">
      <c r="A257" s="3626">
        <v>242</v>
      </c>
      <c r="B257" s="3622" t="s">
        <v>5398</v>
      </c>
      <c r="C257" s="3627" t="s">
        <v>5399</v>
      </c>
      <c r="D257" s="3628" t="s">
        <v>5257</v>
      </c>
      <c r="E257" s="3629"/>
      <c r="F257" s="3626">
        <v>566</v>
      </c>
      <c r="G257" s="3622" t="s">
        <v>5400</v>
      </c>
      <c r="H257" s="3627" t="s">
        <v>5401</v>
      </c>
      <c r="I257" s="3628" t="s">
        <v>5402</v>
      </c>
      <c r="J257" s="3629"/>
      <c r="K257" s="3626">
        <v>890</v>
      </c>
      <c r="L257" s="3622" t="s">
        <v>5403</v>
      </c>
      <c r="M257" s="3627" t="s">
        <v>5404</v>
      </c>
      <c r="N257" s="3628" t="s">
        <v>5405</v>
      </c>
      <c r="O257" s="3629"/>
      <c r="P257" s="3626">
        <v>1214</v>
      </c>
      <c r="Q257" s="3622" t="s">
        <v>5406</v>
      </c>
      <c r="R257" s="3627" t="s">
        <v>5407</v>
      </c>
      <c r="S257" s="3628" t="s">
        <v>5408</v>
      </c>
      <c r="T257" s="765"/>
      <c r="U257" s="765"/>
      <c r="V257" s="765"/>
      <c r="W257" s="765"/>
      <c r="X257" s="765"/>
      <c r="Y257" s="765"/>
      <c r="Z257" s="765"/>
      <c r="AA257" s="765"/>
      <c r="AB257" s="765"/>
      <c r="AC257" s="765"/>
      <c r="AD257" s="765"/>
    </row>
    <row r="258" spans="1:30">
      <c r="A258" s="3626">
        <v>243</v>
      </c>
      <c r="B258" s="3622" t="s">
        <v>5409</v>
      </c>
      <c r="C258" s="3627" t="s">
        <v>5410</v>
      </c>
      <c r="D258" s="3628" t="s">
        <v>5411</v>
      </c>
      <c r="E258" s="3629"/>
      <c r="F258" s="3626">
        <v>567</v>
      </c>
      <c r="G258" s="3622" t="s">
        <v>5412</v>
      </c>
      <c r="H258" s="3627" t="s">
        <v>5413</v>
      </c>
      <c r="I258" s="3628" t="s">
        <v>5414</v>
      </c>
      <c r="J258" s="3629"/>
      <c r="K258" s="3626">
        <v>891</v>
      </c>
      <c r="L258" s="3622" t="s">
        <v>5415</v>
      </c>
      <c r="M258" s="3627" t="s">
        <v>5416</v>
      </c>
      <c r="N258" s="3628" t="s">
        <v>5417</v>
      </c>
      <c r="O258" s="3629"/>
      <c r="P258" s="3626">
        <v>1215</v>
      </c>
      <c r="Q258" s="3622" t="s">
        <v>5418</v>
      </c>
      <c r="R258" s="3627" t="s">
        <v>5419</v>
      </c>
      <c r="S258" s="3628" t="s">
        <v>5420</v>
      </c>
      <c r="T258" s="765"/>
      <c r="U258" s="765"/>
      <c r="V258" s="765"/>
      <c r="W258" s="765"/>
      <c r="X258" s="765"/>
      <c r="Y258" s="765"/>
      <c r="Z258" s="765"/>
      <c r="AA258" s="765"/>
      <c r="AB258" s="765"/>
      <c r="AC258" s="765"/>
      <c r="AD258" s="765"/>
    </row>
    <row r="259" spans="1:30">
      <c r="A259" s="3626">
        <v>244</v>
      </c>
      <c r="B259" s="3622" t="s">
        <v>5421</v>
      </c>
      <c r="C259" s="3627" t="s">
        <v>5422</v>
      </c>
      <c r="D259" s="3628" t="s">
        <v>5423</v>
      </c>
      <c r="E259" s="3629"/>
      <c r="F259" s="3626">
        <v>568</v>
      </c>
      <c r="G259" s="3622" t="s">
        <v>5424</v>
      </c>
      <c r="H259" s="3627" t="s">
        <v>5425</v>
      </c>
      <c r="I259" s="3628" t="s">
        <v>5426</v>
      </c>
      <c r="J259" s="3629"/>
      <c r="K259" s="3626">
        <v>892</v>
      </c>
      <c r="L259" s="3622" t="s">
        <v>5427</v>
      </c>
      <c r="M259" s="3627" t="s">
        <v>5428</v>
      </c>
      <c r="N259" s="3628" t="s">
        <v>5429</v>
      </c>
      <c r="O259" s="3629"/>
      <c r="P259" s="3626">
        <v>1216</v>
      </c>
      <c r="Q259" s="3622" t="s">
        <v>5430</v>
      </c>
      <c r="R259" s="3627" t="s">
        <v>5431</v>
      </c>
      <c r="S259" s="3628" t="s">
        <v>5432</v>
      </c>
      <c r="T259" s="765"/>
      <c r="U259" s="765"/>
      <c r="V259" s="765"/>
      <c r="W259" s="765"/>
      <c r="X259" s="765"/>
      <c r="Y259" s="765"/>
      <c r="Z259" s="765"/>
      <c r="AA259" s="765"/>
      <c r="AB259" s="765"/>
      <c r="AC259" s="765"/>
      <c r="AD259" s="765"/>
    </row>
    <row r="260" spans="1:30">
      <c r="A260" s="3626">
        <v>245</v>
      </c>
      <c r="B260" s="3622" t="s">
        <v>5433</v>
      </c>
      <c r="C260" s="3627" t="s">
        <v>5434</v>
      </c>
      <c r="D260" s="3628" t="s">
        <v>5435</v>
      </c>
      <c r="E260" s="3629"/>
      <c r="F260" s="3626">
        <v>569</v>
      </c>
      <c r="G260" s="3622" t="s">
        <v>5436</v>
      </c>
      <c r="H260" s="3627" t="s">
        <v>5437</v>
      </c>
      <c r="I260" s="3628" t="s">
        <v>5438</v>
      </c>
      <c r="J260" s="3629"/>
      <c r="K260" s="3626">
        <v>893</v>
      </c>
      <c r="L260" s="3622" t="s">
        <v>5439</v>
      </c>
      <c r="M260" s="3627" t="s">
        <v>5440</v>
      </c>
      <c r="N260" s="3628" t="s">
        <v>5441</v>
      </c>
      <c r="O260" s="3629"/>
      <c r="P260" s="3626">
        <v>1217</v>
      </c>
      <c r="Q260" s="3622" t="s">
        <v>5442</v>
      </c>
      <c r="R260" s="3627" t="s">
        <v>5443</v>
      </c>
      <c r="S260" s="3628" t="s">
        <v>5444</v>
      </c>
      <c r="T260" s="765"/>
      <c r="U260" s="765"/>
      <c r="V260" s="765"/>
      <c r="W260" s="765"/>
      <c r="X260" s="765"/>
      <c r="Y260" s="765"/>
      <c r="Z260" s="765"/>
      <c r="AA260" s="765"/>
      <c r="AB260" s="765"/>
      <c r="AC260" s="765"/>
      <c r="AD260" s="765"/>
    </row>
    <row r="261" spans="1:30">
      <c r="A261" s="3626">
        <v>246</v>
      </c>
      <c r="B261" s="3622" t="s">
        <v>5445</v>
      </c>
      <c r="C261" s="3627" t="s">
        <v>5446</v>
      </c>
      <c r="D261" s="3628" t="s">
        <v>5447</v>
      </c>
      <c r="E261" s="3629"/>
      <c r="F261" s="3626">
        <v>570</v>
      </c>
      <c r="G261" s="3622" t="s">
        <v>5448</v>
      </c>
      <c r="H261" s="3627" t="s">
        <v>5449</v>
      </c>
      <c r="I261" s="3628" t="s">
        <v>5450</v>
      </c>
      <c r="J261" s="3629"/>
      <c r="K261" s="3626">
        <v>894</v>
      </c>
      <c r="L261" s="3622" t="s">
        <v>5451</v>
      </c>
      <c r="M261" s="3627" t="s">
        <v>5452</v>
      </c>
      <c r="N261" s="3628" t="s">
        <v>5453</v>
      </c>
      <c r="O261" s="3629"/>
      <c r="P261" s="3626">
        <v>1218</v>
      </c>
      <c r="Q261" s="3622" t="s">
        <v>5454</v>
      </c>
      <c r="R261" s="3627" t="s">
        <v>5455</v>
      </c>
      <c r="S261" s="3628" t="s">
        <v>1805</v>
      </c>
      <c r="T261" s="765"/>
      <c r="U261" s="765"/>
      <c r="V261" s="765"/>
      <c r="W261" s="765"/>
      <c r="X261" s="765"/>
      <c r="Y261" s="765"/>
      <c r="Z261" s="765"/>
      <c r="AA261" s="765"/>
      <c r="AB261" s="765"/>
      <c r="AC261" s="765"/>
      <c r="AD261" s="765"/>
    </row>
    <row r="262" spans="1:30">
      <c r="A262" s="3626">
        <v>247</v>
      </c>
      <c r="B262" s="3622" t="s">
        <v>5456</v>
      </c>
      <c r="C262" s="3627" t="s">
        <v>5457</v>
      </c>
      <c r="D262" s="3628" t="s">
        <v>5458</v>
      </c>
      <c r="E262" s="3629"/>
      <c r="F262" s="3626">
        <v>571</v>
      </c>
      <c r="G262" s="3622" t="s">
        <v>5459</v>
      </c>
      <c r="H262" s="3627" t="s">
        <v>5460</v>
      </c>
      <c r="I262" s="3628" t="s">
        <v>5461</v>
      </c>
      <c r="J262" s="3629"/>
      <c r="K262" s="3626">
        <v>895</v>
      </c>
      <c r="L262" s="3622" t="s">
        <v>5462</v>
      </c>
      <c r="M262" s="3627" t="s">
        <v>5463</v>
      </c>
      <c r="N262" s="3628" t="s">
        <v>5464</v>
      </c>
      <c r="O262" s="3629"/>
      <c r="P262" s="3626">
        <v>1219</v>
      </c>
      <c r="Q262" s="3622" t="s">
        <v>5465</v>
      </c>
      <c r="R262" s="3627" t="s">
        <v>5466</v>
      </c>
      <c r="S262" s="3628" t="s">
        <v>5467</v>
      </c>
      <c r="T262" s="765"/>
      <c r="U262" s="765"/>
      <c r="V262" s="765"/>
      <c r="W262" s="765"/>
      <c r="X262" s="765"/>
      <c r="Y262" s="765"/>
      <c r="Z262" s="765"/>
      <c r="AA262" s="765"/>
      <c r="AB262" s="765"/>
      <c r="AC262" s="765"/>
      <c r="AD262" s="765"/>
    </row>
    <row r="263" spans="1:30">
      <c r="A263" s="3626">
        <v>248</v>
      </c>
      <c r="B263" s="3622" t="s">
        <v>5468</v>
      </c>
      <c r="C263" s="3627" t="s">
        <v>5469</v>
      </c>
      <c r="D263" s="3628" t="s">
        <v>5470</v>
      </c>
      <c r="E263" s="3629"/>
      <c r="F263" s="3626">
        <v>572</v>
      </c>
      <c r="G263" s="3622" t="s">
        <v>5471</v>
      </c>
      <c r="H263" s="3627" t="s">
        <v>5472</v>
      </c>
      <c r="I263" s="3628" t="s">
        <v>5473</v>
      </c>
      <c r="J263" s="3629"/>
      <c r="K263" s="3626">
        <v>896</v>
      </c>
      <c r="L263" s="3622" t="s">
        <v>5474</v>
      </c>
      <c r="M263" s="3627" t="s">
        <v>5475</v>
      </c>
      <c r="N263" s="3628" t="s">
        <v>5476</v>
      </c>
      <c r="O263" s="3629"/>
      <c r="P263" s="3626">
        <v>1220</v>
      </c>
      <c r="Q263" s="3622" t="s">
        <v>5477</v>
      </c>
      <c r="R263" s="3627" t="s">
        <v>5478</v>
      </c>
      <c r="S263" s="3628" t="s">
        <v>5479</v>
      </c>
      <c r="T263" s="765"/>
      <c r="U263" s="765"/>
      <c r="V263" s="765"/>
      <c r="W263" s="765"/>
      <c r="X263" s="765"/>
      <c r="Y263" s="765"/>
      <c r="Z263" s="765"/>
      <c r="AA263" s="765"/>
      <c r="AB263" s="765"/>
      <c r="AC263" s="765"/>
      <c r="AD263" s="765"/>
    </row>
    <row r="264" spans="1:30">
      <c r="A264" s="3626">
        <v>249</v>
      </c>
      <c r="B264" s="3622" t="s">
        <v>5480</v>
      </c>
      <c r="C264" s="3627" t="s">
        <v>5481</v>
      </c>
      <c r="D264" s="3628" t="s">
        <v>5482</v>
      </c>
      <c r="E264" s="3629"/>
      <c r="F264" s="3626">
        <v>573</v>
      </c>
      <c r="G264" s="3622" t="s">
        <v>5483</v>
      </c>
      <c r="H264" s="3627" t="s">
        <v>5484</v>
      </c>
      <c r="I264" s="3628" t="s">
        <v>5485</v>
      </c>
      <c r="J264" s="3629"/>
      <c r="K264" s="3626">
        <v>897</v>
      </c>
      <c r="L264" s="3622" t="s">
        <v>5486</v>
      </c>
      <c r="M264" s="3627" t="s">
        <v>5487</v>
      </c>
      <c r="N264" s="3628" t="s">
        <v>5488</v>
      </c>
      <c r="O264" s="3629"/>
      <c r="P264" s="3626">
        <v>1221</v>
      </c>
      <c r="Q264" s="3622" t="s">
        <v>5489</v>
      </c>
      <c r="R264" s="3627" t="s">
        <v>5490</v>
      </c>
      <c r="S264" s="3628" t="s">
        <v>5491</v>
      </c>
      <c r="T264" s="765"/>
      <c r="U264" s="765"/>
      <c r="V264" s="765"/>
      <c r="W264" s="765"/>
      <c r="X264" s="765"/>
      <c r="Y264" s="765"/>
      <c r="Z264" s="765"/>
      <c r="AA264" s="765"/>
      <c r="AB264" s="765"/>
      <c r="AC264" s="765"/>
      <c r="AD264" s="765"/>
    </row>
    <row r="265" spans="1:30">
      <c r="A265" s="3626">
        <v>250</v>
      </c>
      <c r="B265" s="3622" t="s">
        <v>5492</v>
      </c>
      <c r="C265" s="3627" t="s">
        <v>5493</v>
      </c>
      <c r="D265" s="3628" t="s">
        <v>5494</v>
      </c>
      <c r="E265" s="3629"/>
      <c r="F265" s="3626">
        <v>574</v>
      </c>
      <c r="G265" s="3622" t="s">
        <v>5495</v>
      </c>
      <c r="H265" s="3627" t="s">
        <v>5496</v>
      </c>
      <c r="I265" s="3628" t="s">
        <v>5497</v>
      </c>
      <c r="J265" s="3629"/>
      <c r="K265" s="3626">
        <v>898</v>
      </c>
      <c r="L265" s="3622" t="s">
        <v>5498</v>
      </c>
      <c r="M265" s="3627" t="s">
        <v>5499</v>
      </c>
      <c r="N265" s="3628" t="s">
        <v>5500</v>
      </c>
      <c r="O265" s="3629"/>
      <c r="P265" s="3626">
        <v>1222</v>
      </c>
      <c r="Q265" s="3622" t="s">
        <v>5501</v>
      </c>
      <c r="R265" s="3627" t="s">
        <v>5502</v>
      </c>
      <c r="T265" s="765"/>
      <c r="U265" s="765"/>
      <c r="V265" s="765"/>
      <c r="W265" s="765"/>
      <c r="X265" s="765"/>
      <c r="Y265" s="765"/>
      <c r="Z265" s="765"/>
      <c r="AA265" s="765"/>
      <c r="AB265" s="765"/>
      <c r="AC265" s="765"/>
      <c r="AD265" s="765"/>
    </row>
    <row r="266" spans="1:30">
      <c r="A266" s="3626">
        <v>251</v>
      </c>
      <c r="B266" s="3622" t="s">
        <v>5503</v>
      </c>
      <c r="C266" s="3627" t="s">
        <v>5504</v>
      </c>
      <c r="D266" s="3628" t="s">
        <v>5505</v>
      </c>
      <c r="E266" s="3629"/>
      <c r="F266" s="3626">
        <v>575</v>
      </c>
      <c r="G266" s="3622" t="s">
        <v>5506</v>
      </c>
      <c r="H266" s="3627" t="s">
        <v>5507</v>
      </c>
      <c r="I266" s="3628" t="s">
        <v>5508</v>
      </c>
      <c r="J266" s="3629"/>
      <c r="K266" s="3626">
        <v>899</v>
      </c>
      <c r="L266" s="3622" t="s">
        <v>5509</v>
      </c>
      <c r="M266" s="3627" t="s">
        <v>5510</v>
      </c>
      <c r="N266" s="3628" t="s">
        <v>5511</v>
      </c>
      <c r="O266" s="3629"/>
      <c r="P266" s="3626">
        <v>1223</v>
      </c>
      <c r="Q266" s="3622" t="s">
        <v>5512</v>
      </c>
      <c r="R266" s="3627" t="s">
        <v>5513</v>
      </c>
      <c r="S266" s="3628" t="s">
        <v>5514</v>
      </c>
      <c r="T266" s="765"/>
      <c r="U266" s="765"/>
      <c r="V266" s="765"/>
      <c r="W266" s="765"/>
      <c r="X266" s="765"/>
      <c r="Y266" s="765"/>
      <c r="Z266" s="765"/>
      <c r="AA266" s="765"/>
      <c r="AB266" s="765"/>
      <c r="AC266" s="765"/>
      <c r="AD266" s="765"/>
    </row>
    <row r="267" spans="1:30">
      <c r="A267" s="3626">
        <v>252</v>
      </c>
      <c r="B267" s="3622" t="s">
        <v>5515</v>
      </c>
      <c r="C267" s="3627" t="s">
        <v>5516</v>
      </c>
      <c r="D267" s="3628" t="s">
        <v>5517</v>
      </c>
      <c r="E267" s="3629"/>
      <c r="F267" s="3626">
        <v>576</v>
      </c>
      <c r="G267" s="3622" t="s">
        <v>5518</v>
      </c>
      <c r="H267" s="3627" t="s">
        <v>5519</v>
      </c>
      <c r="I267" s="3628" t="s">
        <v>5520</v>
      </c>
      <c r="J267" s="3629"/>
      <c r="K267" s="3626">
        <v>900</v>
      </c>
      <c r="L267" s="3622" t="s">
        <v>5521</v>
      </c>
      <c r="M267" s="3627" t="s">
        <v>5522</v>
      </c>
      <c r="N267" s="3628" t="s">
        <v>5523</v>
      </c>
      <c r="O267" s="3629"/>
      <c r="P267" s="3626">
        <v>1224</v>
      </c>
      <c r="Q267" s="3622" t="s">
        <v>5524</v>
      </c>
      <c r="R267" s="3627" t="s">
        <v>5525</v>
      </c>
      <c r="S267" s="3628" t="s">
        <v>5526</v>
      </c>
      <c r="T267" s="765"/>
      <c r="U267" s="765"/>
      <c r="V267" s="765"/>
      <c r="W267" s="765"/>
      <c r="X267" s="765"/>
      <c r="Y267" s="765"/>
      <c r="Z267" s="765"/>
      <c r="AA267" s="765"/>
      <c r="AB267" s="765"/>
      <c r="AC267" s="765"/>
      <c r="AD267" s="765"/>
    </row>
    <row r="268" spans="1:30">
      <c r="A268" s="3626">
        <v>253</v>
      </c>
      <c r="B268" s="3622" t="s">
        <v>5527</v>
      </c>
      <c r="C268" s="3627" t="s">
        <v>5528</v>
      </c>
      <c r="D268" s="3628" t="s">
        <v>5529</v>
      </c>
      <c r="E268" s="3629"/>
      <c r="F268" s="3626">
        <v>577</v>
      </c>
      <c r="G268" s="3622" t="s">
        <v>5530</v>
      </c>
      <c r="H268" s="3627" t="s">
        <v>5531</v>
      </c>
      <c r="I268" s="3628" t="s">
        <v>5532</v>
      </c>
      <c r="J268" s="3629"/>
      <c r="K268" s="3626">
        <v>901</v>
      </c>
      <c r="L268" s="3622" t="s">
        <v>5533</v>
      </c>
      <c r="M268" s="3627" t="s">
        <v>5534</v>
      </c>
      <c r="N268" s="3628" t="s">
        <v>5535</v>
      </c>
      <c r="O268" s="3629"/>
      <c r="P268" s="3626">
        <v>1225</v>
      </c>
      <c r="Q268" s="3622" t="s">
        <v>5536</v>
      </c>
      <c r="R268" s="3627" t="s">
        <v>5537</v>
      </c>
      <c r="S268" s="3628" t="s">
        <v>5538</v>
      </c>
      <c r="T268" s="765"/>
      <c r="U268" s="765"/>
      <c r="V268" s="765"/>
      <c r="W268" s="765"/>
      <c r="X268" s="765"/>
      <c r="Y268" s="765"/>
      <c r="Z268" s="765"/>
      <c r="AA268" s="765"/>
      <c r="AB268" s="765"/>
      <c r="AC268" s="765"/>
      <c r="AD268" s="765"/>
    </row>
    <row r="269" spans="1:30">
      <c r="A269" s="3626">
        <v>254</v>
      </c>
      <c r="B269" s="3622" t="s">
        <v>5539</v>
      </c>
      <c r="C269" s="3627" t="s">
        <v>5540</v>
      </c>
      <c r="D269" s="3628" t="s">
        <v>5541</v>
      </c>
      <c r="E269" s="3629"/>
      <c r="F269" s="3626">
        <v>578</v>
      </c>
      <c r="G269" s="3622" t="s">
        <v>5542</v>
      </c>
      <c r="H269" s="3627" t="s">
        <v>5543</v>
      </c>
      <c r="I269" s="3628" t="s">
        <v>5544</v>
      </c>
      <c r="J269" s="3629"/>
      <c r="K269" s="3626">
        <v>902</v>
      </c>
      <c r="L269" s="3622" t="s">
        <v>5545</v>
      </c>
      <c r="M269" s="3627" t="s">
        <v>5546</v>
      </c>
      <c r="N269" s="3628" t="s">
        <v>5547</v>
      </c>
      <c r="O269" s="3629"/>
      <c r="P269" s="3626">
        <v>1226</v>
      </c>
      <c r="Q269" s="3622" t="s">
        <v>5548</v>
      </c>
      <c r="R269" s="3627" t="s">
        <v>5549</v>
      </c>
      <c r="S269" s="3628" t="s">
        <v>5550</v>
      </c>
      <c r="T269" s="765"/>
      <c r="U269" s="765"/>
      <c r="V269" s="765"/>
      <c r="W269" s="765"/>
      <c r="X269" s="765"/>
      <c r="Y269" s="765"/>
      <c r="Z269" s="765"/>
      <c r="AA269" s="765"/>
      <c r="AB269" s="765"/>
      <c r="AC269" s="765"/>
      <c r="AD269" s="765"/>
    </row>
    <row r="270" spans="1:30">
      <c r="A270" s="3626">
        <v>255</v>
      </c>
      <c r="B270" s="3622" t="s">
        <v>5551</v>
      </c>
      <c r="C270" s="3627" t="s">
        <v>5552</v>
      </c>
      <c r="D270" s="3628" t="s">
        <v>5553</v>
      </c>
      <c r="E270" s="3629"/>
      <c r="F270" s="3626">
        <v>579</v>
      </c>
      <c r="G270" s="3622" t="s">
        <v>5554</v>
      </c>
      <c r="H270" s="3627" t="s">
        <v>5555</v>
      </c>
      <c r="I270" s="3628" t="s">
        <v>5556</v>
      </c>
      <c r="J270" s="3629"/>
      <c r="K270" s="3626">
        <v>903</v>
      </c>
      <c r="L270" s="3622" t="s">
        <v>5557</v>
      </c>
      <c r="M270" s="3627" t="s">
        <v>5558</v>
      </c>
      <c r="N270" s="3628" t="s">
        <v>5559</v>
      </c>
      <c r="O270" s="3629"/>
      <c r="P270" s="3626">
        <v>1227</v>
      </c>
      <c r="Q270" s="3622" t="s">
        <v>5560</v>
      </c>
      <c r="R270" s="3627" t="s">
        <v>5561</v>
      </c>
      <c r="S270" s="3628" t="s">
        <v>5562</v>
      </c>
      <c r="T270" s="765"/>
      <c r="U270" s="765"/>
      <c r="V270" s="765"/>
      <c r="W270" s="765"/>
      <c r="X270" s="765"/>
      <c r="Y270" s="765"/>
      <c r="Z270" s="765"/>
      <c r="AA270" s="765"/>
      <c r="AB270" s="765"/>
      <c r="AC270" s="765"/>
      <c r="AD270" s="765"/>
    </row>
    <row r="271" spans="1:30">
      <c r="A271" s="3626">
        <v>256</v>
      </c>
      <c r="B271" s="3622" t="s">
        <v>5563</v>
      </c>
      <c r="C271" s="3627" t="s">
        <v>5564</v>
      </c>
      <c r="D271" s="3628" t="s">
        <v>5565</v>
      </c>
      <c r="E271" s="3629"/>
      <c r="F271" s="3626">
        <v>580</v>
      </c>
      <c r="G271" s="3622" t="s">
        <v>5566</v>
      </c>
      <c r="H271" s="3627" t="s">
        <v>5567</v>
      </c>
      <c r="I271" s="3628" t="s">
        <v>5568</v>
      </c>
      <c r="J271" s="3629"/>
      <c r="K271" s="3626">
        <v>904</v>
      </c>
      <c r="L271" s="3622" t="s">
        <v>5569</v>
      </c>
      <c r="M271" s="3627" t="s">
        <v>5570</v>
      </c>
      <c r="N271" s="3628" t="s">
        <v>5571</v>
      </c>
      <c r="O271" s="3629"/>
      <c r="P271" s="3626">
        <v>1228</v>
      </c>
      <c r="Q271" s="3622" t="s">
        <v>5572</v>
      </c>
      <c r="R271" s="3627" t="s">
        <v>5573</v>
      </c>
      <c r="S271" s="3628" t="s">
        <v>5574</v>
      </c>
      <c r="T271" s="765"/>
      <c r="U271" s="765"/>
      <c r="V271" s="765"/>
      <c r="W271" s="765"/>
      <c r="X271" s="765"/>
      <c r="Y271" s="765"/>
      <c r="Z271" s="765"/>
      <c r="AA271" s="765"/>
      <c r="AB271" s="765"/>
      <c r="AC271" s="765"/>
      <c r="AD271" s="765"/>
    </row>
    <row r="272" spans="1:30">
      <c r="A272" s="3626">
        <v>257</v>
      </c>
      <c r="B272" s="3622" t="s">
        <v>5575</v>
      </c>
      <c r="C272" s="3627" t="s">
        <v>5576</v>
      </c>
      <c r="D272" s="3628" t="s">
        <v>5577</v>
      </c>
      <c r="E272" s="3629"/>
      <c r="F272" s="3626">
        <v>581</v>
      </c>
      <c r="G272" s="3622" t="s">
        <v>5578</v>
      </c>
      <c r="H272" s="3637" t="s">
        <v>5579</v>
      </c>
      <c r="I272" s="3628" t="s">
        <v>5580</v>
      </c>
      <c r="J272" s="3629"/>
      <c r="K272" s="3626">
        <v>905</v>
      </c>
      <c r="L272" s="3622" t="s">
        <v>5581</v>
      </c>
      <c r="M272" s="3627" t="s">
        <v>5582</v>
      </c>
      <c r="N272" s="3628" t="s">
        <v>5583</v>
      </c>
      <c r="O272" s="3629"/>
      <c r="P272" s="3626">
        <v>1229</v>
      </c>
      <c r="Q272" s="3622" t="s">
        <v>5584</v>
      </c>
      <c r="R272" s="3627" t="s">
        <v>5585</v>
      </c>
      <c r="S272" s="3628" t="s">
        <v>5586</v>
      </c>
      <c r="T272" s="765"/>
      <c r="U272" s="765"/>
      <c r="V272" s="765"/>
      <c r="W272" s="765"/>
      <c r="X272" s="765"/>
      <c r="Y272" s="765"/>
      <c r="Z272" s="765"/>
      <c r="AA272" s="765"/>
      <c r="AB272" s="765"/>
      <c r="AC272" s="765"/>
      <c r="AD272" s="765"/>
    </row>
    <row r="273" spans="1:30">
      <c r="A273" s="3626">
        <v>258</v>
      </c>
      <c r="B273" s="3622" t="s">
        <v>5587</v>
      </c>
      <c r="C273" s="3627" t="s">
        <v>5588</v>
      </c>
      <c r="D273" s="3628" t="s">
        <v>5589</v>
      </c>
      <c r="E273" s="3629"/>
      <c r="F273" s="3626">
        <v>582</v>
      </c>
      <c r="G273" s="3622" t="s">
        <v>5590</v>
      </c>
      <c r="H273" s="3627" t="s">
        <v>5591</v>
      </c>
      <c r="I273" s="3628" t="s">
        <v>5592</v>
      </c>
      <c r="J273" s="3629"/>
      <c r="K273" s="3626">
        <v>906</v>
      </c>
      <c r="L273" s="3622" t="s">
        <v>5593</v>
      </c>
      <c r="M273" s="3627" t="s">
        <v>5594</v>
      </c>
      <c r="N273" s="3628" t="s">
        <v>5595</v>
      </c>
      <c r="O273" s="3629"/>
      <c r="P273" s="3626">
        <v>1230</v>
      </c>
      <c r="Q273" s="3622" t="s">
        <v>5596</v>
      </c>
      <c r="R273" s="3627" t="s">
        <v>5597</v>
      </c>
      <c r="S273" s="3628" t="s">
        <v>5598</v>
      </c>
      <c r="T273" s="765"/>
      <c r="U273" s="765"/>
      <c r="V273" s="765"/>
      <c r="W273" s="765"/>
      <c r="X273" s="765"/>
      <c r="Y273" s="765"/>
      <c r="Z273" s="765"/>
      <c r="AA273" s="765"/>
      <c r="AB273" s="765"/>
      <c r="AC273" s="765"/>
      <c r="AD273" s="765"/>
    </row>
    <row r="274" spans="1:30">
      <c r="A274" s="3626">
        <v>259</v>
      </c>
      <c r="B274" s="3622" t="s">
        <v>5599</v>
      </c>
      <c r="C274" s="3627" t="s">
        <v>5600</v>
      </c>
      <c r="D274" s="3628" t="s">
        <v>5601</v>
      </c>
      <c r="E274" s="3629"/>
      <c r="F274" s="3626">
        <v>583</v>
      </c>
      <c r="G274" s="3622" t="s">
        <v>5602</v>
      </c>
      <c r="H274" s="3627" t="s">
        <v>5603</v>
      </c>
      <c r="I274" s="3628" t="s">
        <v>5604</v>
      </c>
      <c r="J274" s="3629"/>
      <c r="K274" s="3626">
        <v>907</v>
      </c>
      <c r="L274" s="3622" t="s">
        <v>5605</v>
      </c>
      <c r="M274" s="3627" t="s">
        <v>5606</v>
      </c>
      <c r="N274" s="3628" t="s">
        <v>5607</v>
      </c>
      <c r="O274" s="3629"/>
      <c r="P274" s="3626">
        <v>1231</v>
      </c>
      <c r="Q274" s="3622" t="s">
        <v>5608</v>
      </c>
      <c r="R274" s="3627" t="s">
        <v>5609</v>
      </c>
      <c r="S274" s="3628" t="s">
        <v>5610</v>
      </c>
      <c r="T274" s="765"/>
      <c r="U274" s="765"/>
      <c r="V274" s="765"/>
      <c r="W274" s="765"/>
      <c r="X274" s="765"/>
      <c r="Y274" s="765"/>
      <c r="Z274" s="765"/>
      <c r="AA274" s="765"/>
      <c r="AB274" s="765"/>
      <c r="AC274" s="765"/>
      <c r="AD274" s="765"/>
    </row>
    <row r="275" spans="1:30">
      <c r="A275" s="3626">
        <v>260</v>
      </c>
      <c r="B275" s="3622" t="s">
        <v>5611</v>
      </c>
      <c r="C275" s="3627" t="s">
        <v>5612</v>
      </c>
      <c r="D275" s="3628" t="s">
        <v>5613</v>
      </c>
      <c r="E275" s="3629"/>
      <c r="F275" s="3626">
        <v>584</v>
      </c>
      <c r="G275" s="3622" t="s">
        <v>5614</v>
      </c>
      <c r="H275" s="3627" t="s">
        <v>5615</v>
      </c>
      <c r="I275" s="3628" t="s">
        <v>5616</v>
      </c>
      <c r="J275" s="3629"/>
      <c r="K275" s="3626">
        <v>908</v>
      </c>
      <c r="L275" s="3622" t="s">
        <v>5617</v>
      </c>
      <c r="M275" s="3627" t="s">
        <v>5618</v>
      </c>
      <c r="N275" s="3628" t="s">
        <v>5619</v>
      </c>
      <c r="O275" s="3629"/>
      <c r="P275" s="3626">
        <v>1232</v>
      </c>
      <c r="Q275" s="3622" t="s">
        <v>5620</v>
      </c>
      <c r="R275" s="3627" t="s">
        <v>5621</v>
      </c>
      <c r="S275" s="3628" t="s">
        <v>5622</v>
      </c>
      <c r="T275" s="765"/>
      <c r="U275" s="765"/>
      <c r="V275" s="765"/>
      <c r="W275" s="765"/>
      <c r="X275" s="765"/>
      <c r="Y275" s="765"/>
      <c r="Z275" s="765"/>
      <c r="AA275" s="765"/>
      <c r="AB275" s="765"/>
      <c r="AC275" s="765"/>
      <c r="AD275" s="765"/>
    </row>
    <row r="276" spans="1:30">
      <c r="A276" s="3626">
        <v>261</v>
      </c>
      <c r="B276" s="3622" t="s">
        <v>5623</v>
      </c>
      <c r="C276" s="3627" t="s">
        <v>5624</v>
      </c>
      <c r="D276" s="3628" t="s">
        <v>5625</v>
      </c>
      <c r="E276" s="3629"/>
      <c r="F276" s="3626">
        <v>585</v>
      </c>
      <c r="G276" s="3622" t="s">
        <v>5626</v>
      </c>
      <c r="H276" s="3627" t="s">
        <v>5627</v>
      </c>
      <c r="I276" s="3628" t="s">
        <v>5628</v>
      </c>
      <c r="J276" s="3629"/>
      <c r="K276" s="3626">
        <v>909</v>
      </c>
      <c r="L276" s="3622" t="s">
        <v>5629</v>
      </c>
      <c r="M276" s="3627" t="s">
        <v>5630</v>
      </c>
      <c r="N276" s="3628" t="s">
        <v>5631</v>
      </c>
      <c r="O276" s="3629"/>
      <c r="P276" s="3626">
        <v>1233</v>
      </c>
      <c r="Q276" s="3622" t="s">
        <v>5632</v>
      </c>
      <c r="R276" s="3627" t="s">
        <v>5633</v>
      </c>
      <c r="S276" s="3628" t="s">
        <v>5634</v>
      </c>
      <c r="T276" s="765"/>
      <c r="U276" s="765"/>
      <c r="V276" s="765"/>
      <c r="W276" s="765"/>
      <c r="X276" s="765"/>
      <c r="Y276" s="765"/>
      <c r="Z276" s="765"/>
      <c r="AA276" s="765"/>
      <c r="AB276" s="765"/>
      <c r="AC276" s="765"/>
      <c r="AD276" s="765"/>
    </row>
    <row r="277" spans="1:30">
      <c r="A277" s="3626">
        <v>262</v>
      </c>
      <c r="B277" s="3622" t="s">
        <v>5635</v>
      </c>
      <c r="C277" s="3627" t="s">
        <v>5636</v>
      </c>
      <c r="D277" s="3628" t="s">
        <v>5637</v>
      </c>
      <c r="E277" s="3629"/>
      <c r="F277" s="3626">
        <v>586</v>
      </c>
      <c r="G277" s="3622" t="s">
        <v>5638</v>
      </c>
      <c r="H277" s="3627" t="s">
        <v>5639</v>
      </c>
      <c r="I277" s="3628" t="s">
        <v>5640</v>
      </c>
      <c r="J277" s="3629"/>
      <c r="K277" s="3626">
        <v>910</v>
      </c>
      <c r="L277" s="3622" t="s">
        <v>5641</v>
      </c>
      <c r="M277" s="3627" t="s">
        <v>5642</v>
      </c>
      <c r="N277" s="3628" t="s">
        <v>5643</v>
      </c>
      <c r="O277" s="3629"/>
      <c r="P277" s="3626">
        <v>1234</v>
      </c>
      <c r="Q277" s="3622" t="s">
        <v>5644</v>
      </c>
      <c r="R277" s="3627" t="s">
        <v>5645</v>
      </c>
      <c r="S277" s="3628" t="s">
        <v>5646</v>
      </c>
      <c r="T277" s="765"/>
      <c r="U277" s="765"/>
      <c r="V277" s="765"/>
      <c r="W277" s="765"/>
      <c r="X277" s="765"/>
      <c r="Y277" s="765"/>
      <c r="Z277" s="765"/>
      <c r="AA277" s="765"/>
      <c r="AB277" s="765"/>
      <c r="AC277" s="765"/>
      <c r="AD277" s="765"/>
    </row>
    <row r="278" spans="1:30">
      <c r="A278" s="3626">
        <v>263</v>
      </c>
      <c r="B278" s="3622" t="s">
        <v>5647</v>
      </c>
      <c r="C278" s="3627" t="s">
        <v>5648</v>
      </c>
      <c r="D278" s="3628" t="s">
        <v>5649</v>
      </c>
      <c r="E278" s="3629"/>
      <c r="F278" s="3626">
        <v>587</v>
      </c>
      <c r="G278" s="3622" t="s">
        <v>5650</v>
      </c>
      <c r="H278" s="3627" t="s">
        <v>5651</v>
      </c>
      <c r="I278" s="3628" t="s">
        <v>5652</v>
      </c>
      <c r="J278" s="3629"/>
      <c r="K278" s="3626">
        <v>911</v>
      </c>
      <c r="L278" s="3622" t="s">
        <v>5653</v>
      </c>
      <c r="M278" s="3627" t="s">
        <v>5654</v>
      </c>
      <c r="N278" s="3628" t="s">
        <v>5655</v>
      </c>
      <c r="O278" s="3629"/>
      <c r="P278" s="3626">
        <v>1235</v>
      </c>
      <c r="Q278" s="3622" t="s">
        <v>5656</v>
      </c>
      <c r="R278" s="3627" t="s">
        <v>5657</v>
      </c>
      <c r="S278" s="3628" t="s">
        <v>5658</v>
      </c>
      <c r="T278" s="765"/>
      <c r="U278" s="765"/>
      <c r="V278" s="765"/>
      <c r="W278" s="765"/>
      <c r="X278" s="765"/>
      <c r="Y278" s="765"/>
      <c r="Z278" s="765"/>
      <c r="AA278" s="765"/>
      <c r="AB278" s="765"/>
      <c r="AC278" s="765"/>
      <c r="AD278" s="765"/>
    </row>
    <row r="279" spans="1:30">
      <c r="A279" s="3626">
        <v>264</v>
      </c>
      <c r="B279" s="3622" t="s">
        <v>5659</v>
      </c>
      <c r="C279" s="3627" t="s">
        <v>5660</v>
      </c>
      <c r="D279" s="3628" t="s">
        <v>5661</v>
      </c>
      <c r="E279" s="3629"/>
      <c r="F279" s="3626">
        <v>588</v>
      </c>
      <c r="G279" s="3622" t="s">
        <v>5662</v>
      </c>
      <c r="H279" s="3627" t="s">
        <v>5663</v>
      </c>
      <c r="I279" s="3628" t="s">
        <v>5664</v>
      </c>
      <c r="J279" s="3629"/>
      <c r="K279" s="3626">
        <v>912</v>
      </c>
      <c r="L279" s="3622" t="s">
        <v>5665</v>
      </c>
      <c r="M279" s="3627" t="s">
        <v>5666</v>
      </c>
      <c r="N279" s="3628" t="s">
        <v>5667</v>
      </c>
      <c r="O279" s="3629"/>
      <c r="P279" s="3626">
        <v>1236</v>
      </c>
      <c r="Q279" s="3622" t="s">
        <v>5668</v>
      </c>
      <c r="R279" s="3627" t="s">
        <v>5669</v>
      </c>
      <c r="S279" s="3628" t="s">
        <v>5670</v>
      </c>
      <c r="T279" s="765"/>
      <c r="U279" s="765"/>
      <c r="V279" s="765"/>
      <c r="W279" s="765"/>
      <c r="X279" s="765"/>
      <c r="Y279" s="765"/>
      <c r="Z279" s="765"/>
      <c r="AA279" s="765"/>
      <c r="AB279" s="765"/>
      <c r="AC279" s="765"/>
      <c r="AD279" s="765"/>
    </row>
    <row r="280" spans="1:30">
      <c r="A280" s="3626">
        <v>265</v>
      </c>
      <c r="B280" s="3622" t="s">
        <v>5671</v>
      </c>
      <c r="C280" s="3627" t="s">
        <v>5672</v>
      </c>
      <c r="D280" s="3628" t="s">
        <v>5673</v>
      </c>
      <c r="E280" s="3629"/>
      <c r="F280" s="3626">
        <v>589</v>
      </c>
      <c r="G280" s="3622" t="s">
        <v>5674</v>
      </c>
      <c r="H280" s="3627" t="s">
        <v>5675</v>
      </c>
      <c r="I280" s="3628" t="s">
        <v>5676</v>
      </c>
      <c r="J280" s="3629"/>
      <c r="K280" s="3626">
        <v>913</v>
      </c>
      <c r="L280" s="3622" t="s">
        <v>5677</v>
      </c>
      <c r="M280" s="3627" t="s">
        <v>5678</v>
      </c>
      <c r="N280" s="3628" t="s">
        <v>5679</v>
      </c>
      <c r="O280" s="3629"/>
      <c r="P280" s="3626">
        <v>1237</v>
      </c>
      <c r="Q280" s="3622" t="s">
        <v>5680</v>
      </c>
      <c r="R280" s="3627" t="s">
        <v>5681</v>
      </c>
      <c r="S280" s="3628" t="s">
        <v>5682</v>
      </c>
      <c r="T280" s="765"/>
      <c r="U280" s="765"/>
      <c r="V280" s="765"/>
      <c r="W280" s="765"/>
      <c r="X280" s="765"/>
      <c r="Y280" s="765"/>
      <c r="Z280" s="765"/>
      <c r="AA280" s="765"/>
      <c r="AB280" s="765"/>
      <c r="AC280" s="765"/>
      <c r="AD280" s="765"/>
    </row>
    <row r="281" spans="1:30">
      <c r="A281" s="3626">
        <v>266</v>
      </c>
      <c r="B281" s="3622" t="s">
        <v>5683</v>
      </c>
      <c r="C281" s="3627" t="s">
        <v>5684</v>
      </c>
      <c r="D281" s="3628" t="s">
        <v>5685</v>
      </c>
      <c r="E281" s="3629"/>
      <c r="F281" s="3626">
        <v>590</v>
      </c>
      <c r="G281" s="3622" t="s">
        <v>5686</v>
      </c>
      <c r="H281" s="3627" t="s">
        <v>5687</v>
      </c>
      <c r="I281" s="3628" t="s">
        <v>5688</v>
      </c>
      <c r="J281" s="3629"/>
      <c r="K281" s="3626">
        <v>914</v>
      </c>
      <c r="L281" s="3622" t="s">
        <v>5689</v>
      </c>
      <c r="M281" s="3627" t="s">
        <v>5690</v>
      </c>
      <c r="N281" s="3628" t="s">
        <v>5691</v>
      </c>
      <c r="O281" s="3629"/>
      <c r="P281" s="3626">
        <v>1238</v>
      </c>
      <c r="Q281" s="3622" t="s">
        <v>5692</v>
      </c>
      <c r="R281" s="3627" t="s">
        <v>5693</v>
      </c>
      <c r="S281" s="3628" t="s">
        <v>5694</v>
      </c>
      <c r="T281" s="765"/>
      <c r="U281" s="765"/>
      <c r="V281" s="765"/>
      <c r="W281" s="765"/>
      <c r="X281" s="765"/>
      <c r="Y281" s="765"/>
      <c r="Z281" s="765"/>
      <c r="AA281" s="765"/>
      <c r="AB281" s="765"/>
      <c r="AC281" s="765"/>
      <c r="AD281" s="765"/>
    </row>
    <row r="282" spans="1:30">
      <c r="A282" s="3626">
        <v>267</v>
      </c>
      <c r="B282" s="3622" t="s">
        <v>5695</v>
      </c>
      <c r="C282" s="3627" t="s">
        <v>5696</v>
      </c>
      <c r="D282" s="3628" t="s">
        <v>5697</v>
      </c>
      <c r="E282" s="3629"/>
      <c r="F282" s="3626">
        <v>591</v>
      </c>
      <c r="G282" s="3622" t="s">
        <v>5698</v>
      </c>
      <c r="H282" s="3627" t="s">
        <v>5699</v>
      </c>
      <c r="I282" s="3628" t="s">
        <v>5700</v>
      </c>
      <c r="J282" s="3629"/>
      <c r="K282" s="3626">
        <v>915</v>
      </c>
      <c r="L282" s="3622" t="s">
        <v>5701</v>
      </c>
      <c r="M282" s="3627" t="s">
        <v>5702</v>
      </c>
      <c r="N282" s="3628" t="s">
        <v>5703</v>
      </c>
      <c r="O282" s="3629"/>
      <c r="P282" s="3626">
        <v>1239</v>
      </c>
      <c r="Q282" s="3622" t="s">
        <v>5704</v>
      </c>
      <c r="R282" s="3627" t="s">
        <v>5705</v>
      </c>
      <c r="S282" s="3628" t="s">
        <v>5706</v>
      </c>
      <c r="T282" s="765"/>
      <c r="U282" s="765"/>
      <c r="V282" s="765"/>
      <c r="W282" s="765"/>
      <c r="X282" s="765"/>
      <c r="Y282" s="765"/>
      <c r="Z282" s="765"/>
      <c r="AA282" s="765"/>
      <c r="AB282" s="765"/>
      <c r="AC282" s="765"/>
      <c r="AD282" s="765"/>
    </row>
    <row r="283" spans="1:30">
      <c r="A283" s="3626">
        <v>268</v>
      </c>
      <c r="B283" s="3622" t="s">
        <v>5707</v>
      </c>
      <c r="C283" s="3627" t="s">
        <v>5708</v>
      </c>
      <c r="D283" s="3628" t="s">
        <v>5709</v>
      </c>
      <c r="E283" s="3629"/>
      <c r="F283" s="3626">
        <v>592</v>
      </c>
      <c r="G283" s="3622" t="s">
        <v>5710</v>
      </c>
      <c r="H283" s="3627" t="s">
        <v>5711</v>
      </c>
      <c r="I283" s="3628" t="s">
        <v>5712</v>
      </c>
      <c r="J283" s="3629"/>
      <c r="K283" s="3626">
        <v>916</v>
      </c>
      <c r="L283" s="3622" t="s">
        <v>5713</v>
      </c>
      <c r="M283" s="3627" t="s">
        <v>5714</v>
      </c>
      <c r="N283" s="3628" t="s">
        <v>5715</v>
      </c>
      <c r="O283" s="3629"/>
      <c r="P283" s="3626">
        <v>1240</v>
      </c>
      <c r="Q283" s="3622" t="s">
        <v>5716</v>
      </c>
      <c r="R283" s="3627" t="s">
        <v>5717</v>
      </c>
      <c r="S283" s="3628" t="s">
        <v>5718</v>
      </c>
      <c r="T283" s="765"/>
      <c r="U283" s="765"/>
      <c r="V283" s="765"/>
      <c r="W283" s="765"/>
      <c r="X283" s="765"/>
      <c r="Y283" s="765"/>
      <c r="Z283" s="765"/>
      <c r="AA283" s="765"/>
      <c r="AB283" s="765"/>
      <c r="AC283" s="765"/>
      <c r="AD283" s="765"/>
    </row>
    <row r="284" spans="1:30">
      <c r="A284" s="3626">
        <v>269</v>
      </c>
      <c r="B284" s="3622" t="s">
        <v>5719</v>
      </c>
      <c r="C284" s="3627" t="s">
        <v>5720</v>
      </c>
      <c r="D284" s="3628" t="s">
        <v>5721</v>
      </c>
      <c r="E284" s="3629"/>
      <c r="F284" s="3626">
        <v>593</v>
      </c>
      <c r="G284" s="3622" t="s">
        <v>5722</v>
      </c>
      <c r="H284" s="3627" t="s">
        <v>5723</v>
      </c>
      <c r="I284" s="3628" t="s">
        <v>5724</v>
      </c>
      <c r="J284" s="3629"/>
      <c r="K284" s="3626">
        <v>917</v>
      </c>
      <c r="L284" s="3622" t="s">
        <v>5725</v>
      </c>
      <c r="M284" s="3627" t="s">
        <v>5726</v>
      </c>
      <c r="N284" s="3628" t="s">
        <v>5727</v>
      </c>
      <c r="O284" s="3629"/>
      <c r="P284" s="3626">
        <v>1241</v>
      </c>
      <c r="Q284" s="3622" t="s">
        <v>5728</v>
      </c>
      <c r="R284" s="3627" t="s">
        <v>5729</v>
      </c>
      <c r="S284" s="3628" t="s">
        <v>5730</v>
      </c>
      <c r="T284" s="765"/>
      <c r="U284" s="765"/>
      <c r="V284" s="765"/>
      <c r="W284" s="765"/>
      <c r="X284" s="765"/>
      <c r="Y284" s="765"/>
      <c r="Z284" s="765"/>
      <c r="AA284" s="765"/>
      <c r="AB284" s="765"/>
      <c r="AC284" s="765"/>
      <c r="AD284" s="765"/>
    </row>
    <row r="285" spans="1:30">
      <c r="A285" s="3626">
        <v>270</v>
      </c>
      <c r="B285" s="3622" t="s">
        <v>5731</v>
      </c>
      <c r="C285" s="3627" t="s">
        <v>5732</v>
      </c>
      <c r="D285" s="3628" t="s">
        <v>5733</v>
      </c>
      <c r="E285" s="3629"/>
      <c r="F285" s="3626">
        <v>594</v>
      </c>
      <c r="G285" s="3622" t="s">
        <v>5734</v>
      </c>
      <c r="H285" s="3627" t="s">
        <v>5735</v>
      </c>
      <c r="I285" s="3628" t="s">
        <v>5736</v>
      </c>
      <c r="J285" s="3629"/>
      <c r="K285" s="3626">
        <v>918</v>
      </c>
      <c r="L285" s="3622" t="s">
        <v>5737</v>
      </c>
      <c r="M285" s="3627" t="s">
        <v>5738</v>
      </c>
      <c r="N285" s="3628" t="s">
        <v>5739</v>
      </c>
      <c r="O285" s="3629"/>
      <c r="P285" s="3626">
        <v>1242</v>
      </c>
      <c r="Q285" s="3622" t="s">
        <v>5740</v>
      </c>
      <c r="R285" s="3627" t="s">
        <v>5741</v>
      </c>
      <c r="S285" s="3628" t="s">
        <v>5742</v>
      </c>
      <c r="T285" s="765"/>
      <c r="U285" s="765"/>
      <c r="V285" s="765"/>
      <c r="W285" s="765"/>
      <c r="X285" s="765"/>
      <c r="Y285" s="765"/>
      <c r="Z285" s="765"/>
      <c r="AA285" s="765"/>
      <c r="AB285" s="765"/>
      <c r="AC285" s="765"/>
      <c r="AD285" s="765"/>
    </row>
    <row r="286" spans="1:30">
      <c r="A286" s="3626">
        <v>271</v>
      </c>
      <c r="B286" s="3622" t="s">
        <v>5743</v>
      </c>
      <c r="C286" s="3627" t="s">
        <v>5744</v>
      </c>
      <c r="D286" s="3628" t="s">
        <v>5745</v>
      </c>
      <c r="E286" s="3629"/>
      <c r="F286" s="3626">
        <v>595</v>
      </c>
      <c r="G286" s="3622" t="s">
        <v>5746</v>
      </c>
      <c r="H286" s="3627" t="s">
        <v>5747</v>
      </c>
      <c r="I286" s="3628" t="s">
        <v>5748</v>
      </c>
      <c r="J286" s="3629"/>
      <c r="K286" s="3626">
        <v>919</v>
      </c>
      <c r="L286" s="3622" t="s">
        <v>5749</v>
      </c>
      <c r="M286" s="3627" t="s">
        <v>5750</v>
      </c>
      <c r="N286" s="3628" t="s">
        <v>5751</v>
      </c>
      <c r="O286" s="3629"/>
      <c r="P286" s="3626">
        <v>1243</v>
      </c>
      <c r="Q286" s="3622" t="s">
        <v>5752</v>
      </c>
      <c r="R286" s="3627" t="s">
        <v>5753</v>
      </c>
      <c r="S286" s="3628" t="s">
        <v>5754</v>
      </c>
      <c r="T286" s="765"/>
      <c r="U286" s="765"/>
      <c r="V286" s="765"/>
      <c r="W286" s="765"/>
      <c r="X286" s="765"/>
      <c r="Y286" s="765"/>
      <c r="Z286" s="765"/>
      <c r="AA286" s="765"/>
      <c r="AB286" s="765"/>
      <c r="AC286" s="765"/>
      <c r="AD286" s="765"/>
    </row>
    <row r="287" spans="1:30">
      <c r="A287" s="3626">
        <v>272</v>
      </c>
      <c r="B287" s="3622" t="s">
        <v>5755</v>
      </c>
      <c r="C287" s="3627" t="s">
        <v>5756</v>
      </c>
      <c r="D287" s="3628" t="s">
        <v>5757</v>
      </c>
      <c r="E287" s="3629"/>
      <c r="F287" s="3626">
        <v>596</v>
      </c>
      <c r="G287" s="3622" t="s">
        <v>5758</v>
      </c>
      <c r="H287" s="3627" t="s">
        <v>5759</v>
      </c>
      <c r="I287" s="3628" t="s">
        <v>5760</v>
      </c>
      <c r="J287" s="3629"/>
      <c r="K287" s="3626">
        <v>920</v>
      </c>
      <c r="L287" s="3622" t="s">
        <v>5761</v>
      </c>
      <c r="M287" s="3627" t="s">
        <v>5762</v>
      </c>
      <c r="N287" s="3628" t="s">
        <v>5763</v>
      </c>
      <c r="O287" s="3629"/>
      <c r="P287" s="3626">
        <v>1244</v>
      </c>
      <c r="Q287" s="3622" t="s">
        <v>5764</v>
      </c>
      <c r="R287" s="3627" t="s">
        <v>5765</v>
      </c>
      <c r="S287" s="3628" t="s">
        <v>5766</v>
      </c>
      <c r="T287" s="765"/>
      <c r="U287" s="765"/>
      <c r="V287" s="765"/>
      <c r="W287" s="765"/>
      <c r="X287" s="765"/>
      <c r="Y287" s="765"/>
      <c r="Z287" s="765"/>
      <c r="AA287" s="765"/>
      <c r="AB287" s="765"/>
      <c r="AC287" s="765"/>
      <c r="AD287" s="765"/>
    </row>
    <row r="288" spans="1:30">
      <c r="A288" s="3626">
        <v>273</v>
      </c>
      <c r="B288" s="3622" t="s">
        <v>5767</v>
      </c>
      <c r="C288" s="3627" t="s">
        <v>5768</v>
      </c>
      <c r="D288" s="3628" t="s">
        <v>5769</v>
      </c>
      <c r="E288" s="3629"/>
      <c r="F288" s="3626">
        <v>597</v>
      </c>
      <c r="G288" s="3622" t="s">
        <v>5770</v>
      </c>
      <c r="H288" s="3627" t="s">
        <v>5771</v>
      </c>
      <c r="I288" s="3628" t="s">
        <v>5772</v>
      </c>
      <c r="J288" s="3629"/>
      <c r="K288" s="3626">
        <v>921</v>
      </c>
      <c r="L288" s="3622" t="s">
        <v>5773</v>
      </c>
      <c r="M288" s="3627" t="s">
        <v>5774</v>
      </c>
      <c r="N288" s="3628" t="s">
        <v>5775</v>
      </c>
      <c r="O288" s="3629"/>
      <c r="P288" s="3626">
        <v>1245</v>
      </c>
      <c r="Q288" s="3622" t="s">
        <v>5776</v>
      </c>
      <c r="R288" s="3627" t="s">
        <v>5777</v>
      </c>
      <c r="S288" s="3628" t="s">
        <v>5778</v>
      </c>
      <c r="T288" s="765"/>
      <c r="U288" s="765"/>
      <c r="V288" s="765"/>
      <c r="W288" s="765"/>
      <c r="X288" s="765"/>
      <c r="Y288" s="765"/>
      <c r="Z288" s="765"/>
      <c r="AA288" s="765"/>
      <c r="AB288" s="765"/>
      <c r="AC288" s="765"/>
      <c r="AD288" s="765"/>
    </row>
    <row r="289" spans="1:30">
      <c r="A289" s="3626">
        <v>274</v>
      </c>
      <c r="B289" s="3622" t="s">
        <v>5779</v>
      </c>
      <c r="C289" s="3627" t="s">
        <v>5780</v>
      </c>
      <c r="D289" s="3628" t="s">
        <v>5781</v>
      </c>
      <c r="E289" s="3629"/>
      <c r="F289" s="3626">
        <v>598</v>
      </c>
      <c r="G289" s="3622" t="s">
        <v>5782</v>
      </c>
      <c r="H289" s="3627" t="s">
        <v>5783</v>
      </c>
      <c r="I289" s="3628" t="s">
        <v>5784</v>
      </c>
      <c r="J289" s="3629"/>
      <c r="K289" s="3626">
        <v>922</v>
      </c>
      <c r="L289" s="3622" t="s">
        <v>5785</v>
      </c>
      <c r="M289" s="3627" t="s">
        <v>5786</v>
      </c>
      <c r="N289" s="3628" t="s">
        <v>5787</v>
      </c>
      <c r="O289" s="3629"/>
      <c r="P289" s="3626">
        <v>1246</v>
      </c>
      <c r="Q289" s="3622" t="s">
        <v>5788</v>
      </c>
      <c r="R289" s="3627" t="s">
        <v>5789</v>
      </c>
      <c r="S289" s="3628" t="s">
        <v>5790</v>
      </c>
      <c r="T289" s="765"/>
      <c r="U289" s="765"/>
      <c r="V289" s="765"/>
      <c r="W289" s="765"/>
      <c r="X289" s="765"/>
      <c r="Y289" s="765"/>
      <c r="Z289" s="765"/>
      <c r="AA289" s="765"/>
      <c r="AB289" s="765"/>
      <c r="AC289" s="765"/>
      <c r="AD289" s="765"/>
    </row>
    <row r="290" spans="1:30">
      <c r="A290" s="3626">
        <v>275</v>
      </c>
      <c r="B290" s="3622" t="s">
        <v>5791</v>
      </c>
      <c r="C290" s="3627" t="s">
        <v>5792</v>
      </c>
      <c r="D290" s="3628" t="s">
        <v>5793</v>
      </c>
      <c r="E290" s="3629"/>
      <c r="F290" s="3626">
        <v>599</v>
      </c>
      <c r="G290" s="3622" t="s">
        <v>5794</v>
      </c>
      <c r="H290" s="3627" t="s">
        <v>5795</v>
      </c>
      <c r="I290" s="3628" t="s">
        <v>5796</v>
      </c>
      <c r="J290" s="3629"/>
      <c r="K290" s="3626">
        <v>923</v>
      </c>
      <c r="L290" s="3622" t="s">
        <v>5797</v>
      </c>
      <c r="M290" s="3627" t="s">
        <v>5798</v>
      </c>
      <c r="N290" s="3628" t="s">
        <v>5799</v>
      </c>
      <c r="O290" s="3629"/>
      <c r="P290" s="3626">
        <v>1247</v>
      </c>
      <c r="Q290" s="3622" t="s">
        <v>5800</v>
      </c>
      <c r="R290" s="3627" t="s">
        <v>5801</v>
      </c>
      <c r="S290" s="3628" t="s">
        <v>5802</v>
      </c>
      <c r="T290" s="765"/>
      <c r="U290" s="765"/>
      <c r="V290" s="765"/>
      <c r="W290" s="765"/>
      <c r="X290" s="765"/>
      <c r="Y290" s="765"/>
      <c r="Z290" s="765"/>
      <c r="AA290" s="765"/>
      <c r="AB290" s="765"/>
      <c r="AC290" s="765"/>
      <c r="AD290" s="765"/>
    </row>
    <row r="291" spans="1:30">
      <c r="A291" s="3626">
        <v>276</v>
      </c>
      <c r="B291" s="3622" t="s">
        <v>5803</v>
      </c>
      <c r="C291" s="3627" t="s">
        <v>5804</v>
      </c>
      <c r="D291" s="3628" t="s">
        <v>5805</v>
      </c>
      <c r="E291" s="3629"/>
      <c r="F291" s="3626">
        <v>600</v>
      </c>
      <c r="G291" s="3622" t="s">
        <v>5806</v>
      </c>
      <c r="H291" s="3627" t="s">
        <v>5807</v>
      </c>
      <c r="I291" s="3628" t="s">
        <v>5808</v>
      </c>
      <c r="J291" s="3629"/>
      <c r="K291" s="3626">
        <v>924</v>
      </c>
      <c r="L291" s="3622" t="s">
        <v>5809</v>
      </c>
      <c r="M291" s="3627" t="s">
        <v>5810</v>
      </c>
      <c r="N291" s="3628" t="s">
        <v>5811</v>
      </c>
      <c r="O291" s="3629"/>
      <c r="P291" s="3626">
        <v>1248</v>
      </c>
      <c r="Q291" s="3622" t="s">
        <v>5812</v>
      </c>
      <c r="R291" s="3627" t="s">
        <v>5813</v>
      </c>
      <c r="S291" s="3628" t="s">
        <v>5814</v>
      </c>
      <c r="T291" s="765"/>
      <c r="U291" s="765"/>
      <c r="V291" s="765"/>
      <c r="W291" s="765"/>
      <c r="X291" s="765"/>
      <c r="Y291" s="765"/>
      <c r="Z291" s="765"/>
      <c r="AA291" s="765"/>
      <c r="AB291" s="765"/>
      <c r="AC291" s="765"/>
      <c r="AD291" s="765"/>
    </row>
    <row r="292" spans="1:30">
      <c r="A292" s="3626">
        <v>277</v>
      </c>
      <c r="B292" s="3622" t="s">
        <v>5815</v>
      </c>
      <c r="C292" s="3627" t="s">
        <v>5816</v>
      </c>
      <c r="D292" s="3628" t="s">
        <v>5817</v>
      </c>
      <c r="E292" s="3629"/>
      <c r="F292" s="3626">
        <v>601</v>
      </c>
      <c r="G292" s="3622" t="s">
        <v>5818</v>
      </c>
      <c r="H292" s="3627" t="s">
        <v>5819</v>
      </c>
      <c r="I292" s="3628" t="s">
        <v>5820</v>
      </c>
      <c r="J292" s="3629"/>
      <c r="K292" s="3626">
        <v>925</v>
      </c>
      <c r="L292" s="3622" t="s">
        <v>5821</v>
      </c>
      <c r="M292" s="3627" t="s">
        <v>5822</v>
      </c>
      <c r="N292" s="3628" t="s">
        <v>5823</v>
      </c>
      <c r="O292" s="3629"/>
      <c r="P292" s="3626">
        <v>1249</v>
      </c>
      <c r="Q292" s="3622" t="s">
        <v>5824</v>
      </c>
      <c r="R292" s="3627" t="s">
        <v>5825</v>
      </c>
      <c r="S292" s="3628" t="s">
        <v>5826</v>
      </c>
      <c r="T292" s="765"/>
      <c r="U292" s="765"/>
      <c r="V292" s="765"/>
      <c r="W292" s="765"/>
      <c r="X292" s="765"/>
      <c r="Y292" s="765"/>
      <c r="Z292" s="765"/>
      <c r="AA292" s="765"/>
      <c r="AB292" s="765"/>
      <c r="AC292" s="765"/>
      <c r="AD292" s="765"/>
    </row>
    <row r="293" spans="1:30">
      <c r="A293" s="3626">
        <v>278</v>
      </c>
      <c r="B293" s="3622" t="s">
        <v>5827</v>
      </c>
      <c r="C293" s="3627" t="s">
        <v>5828</v>
      </c>
      <c r="D293" s="3628" t="s">
        <v>5829</v>
      </c>
      <c r="E293" s="3629"/>
      <c r="F293" s="3626">
        <v>602</v>
      </c>
      <c r="G293" s="3622" t="s">
        <v>5830</v>
      </c>
      <c r="H293" s="3627" t="s">
        <v>5831</v>
      </c>
      <c r="I293" s="3628" t="s">
        <v>5832</v>
      </c>
      <c r="J293" s="3629"/>
      <c r="K293" s="3626">
        <v>926</v>
      </c>
      <c r="L293" s="3622" t="s">
        <v>5833</v>
      </c>
      <c r="M293" s="3627" t="s">
        <v>5834</v>
      </c>
      <c r="N293" s="3628" t="s">
        <v>5835</v>
      </c>
      <c r="O293" s="3629"/>
      <c r="P293" s="3626">
        <v>1250</v>
      </c>
      <c r="Q293" s="3622" t="s">
        <v>5836</v>
      </c>
      <c r="R293" s="3627" t="s">
        <v>5837</v>
      </c>
      <c r="S293" s="3628" t="s">
        <v>5838</v>
      </c>
      <c r="T293" s="765"/>
      <c r="U293" s="765"/>
      <c r="V293" s="765"/>
      <c r="W293" s="765"/>
      <c r="X293" s="765"/>
      <c r="Y293" s="765"/>
      <c r="Z293" s="765"/>
      <c r="AA293" s="765"/>
      <c r="AB293" s="765"/>
      <c r="AC293" s="765"/>
      <c r="AD293" s="765"/>
    </row>
    <row r="294" spans="1:30">
      <c r="A294" s="3626">
        <v>279</v>
      </c>
      <c r="B294" s="3622" t="s">
        <v>5839</v>
      </c>
      <c r="C294" s="3627" t="s">
        <v>5840</v>
      </c>
      <c r="D294" s="3628" t="s">
        <v>5841</v>
      </c>
      <c r="E294" s="3629"/>
      <c r="F294" s="3626">
        <v>603</v>
      </c>
      <c r="G294" s="3622" t="s">
        <v>5842</v>
      </c>
      <c r="H294" s="3627" t="s">
        <v>5843</v>
      </c>
      <c r="I294" s="3628" t="s">
        <v>5844</v>
      </c>
      <c r="J294" s="3629"/>
      <c r="K294" s="3626">
        <v>927</v>
      </c>
      <c r="L294" s="3622" t="s">
        <v>5845</v>
      </c>
      <c r="M294" s="3627" t="s">
        <v>5846</v>
      </c>
      <c r="N294" s="3628" t="s">
        <v>5847</v>
      </c>
      <c r="O294" s="3629"/>
      <c r="P294" s="3626">
        <v>1251</v>
      </c>
      <c r="Q294" s="3622" t="s">
        <v>5848</v>
      </c>
      <c r="R294" s="3627" t="s">
        <v>5849</v>
      </c>
      <c r="S294" s="3628" t="s">
        <v>5850</v>
      </c>
      <c r="T294" s="765"/>
      <c r="U294" s="765"/>
      <c r="V294" s="765"/>
      <c r="W294" s="765"/>
      <c r="X294" s="765"/>
      <c r="Y294" s="765"/>
      <c r="Z294" s="765"/>
      <c r="AA294" s="765"/>
      <c r="AB294" s="765"/>
      <c r="AC294" s="765"/>
      <c r="AD294" s="765"/>
    </row>
    <row r="295" spans="1:30">
      <c r="A295" s="3626">
        <v>280</v>
      </c>
      <c r="B295" s="3622" t="s">
        <v>5851</v>
      </c>
      <c r="C295" s="3627" t="s">
        <v>5852</v>
      </c>
      <c r="D295" s="3628" t="s">
        <v>5853</v>
      </c>
      <c r="E295" s="3629"/>
      <c r="F295" s="3626">
        <v>604</v>
      </c>
      <c r="G295" s="3622" t="s">
        <v>5854</v>
      </c>
      <c r="H295" s="3627" t="s">
        <v>5855</v>
      </c>
      <c r="I295" s="3628" t="s">
        <v>5856</v>
      </c>
      <c r="J295" s="3629"/>
      <c r="K295" s="3626">
        <v>928</v>
      </c>
      <c r="L295" s="3622" t="s">
        <v>5857</v>
      </c>
      <c r="M295" s="3627" t="s">
        <v>5858</v>
      </c>
      <c r="N295" s="3628" t="s">
        <v>5859</v>
      </c>
      <c r="O295" s="3629"/>
      <c r="P295" s="3626">
        <v>1252</v>
      </c>
      <c r="Q295" s="3622" t="s">
        <v>5860</v>
      </c>
      <c r="R295" s="3627" t="s">
        <v>5861</v>
      </c>
      <c r="S295" s="3628" t="s">
        <v>5862</v>
      </c>
      <c r="T295" s="765"/>
      <c r="U295" s="765"/>
      <c r="V295" s="765"/>
      <c r="W295" s="765"/>
      <c r="X295" s="765"/>
      <c r="Y295" s="765"/>
      <c r="Z295" s="765"/>
      <c r="AA295" s="765"/>
      <c r="AB295" s="765"/>
      <c r="AC295" s="765"/>
      <c r="AD295" s="765"/>
    </row>
    <row r="296" spans="1:30">
      <c r="A296" s="3626">
        <v>281</v>
      </c>
      <c r="B296" s="3622" t="s">
        <v>5863</v>
      </c>
      <c r="C296" s="3627" t="s">
        <v>5864</v>
      </c>
      <c r="D296" s="3628" t="s">
        <v>5865</v>
      </c>
      <c r="E296" s="3629"/>
      <c r="F296" s="3626">
        <v>605</v>
      </c>
      <c r="G296" s="3622" t="s">
        <v>5866</v>
      </c>
      <c r="H296" s="3627" t="s">
        <v>5867</v>
      </c>
      <c r="I296" s="3628" t="s">
        <v>5868</v>
      </c>
      <c r="J296" s="3629"/>
      <c r="K296" s="3626">
        <v>929</v>
      </c>
      <c r="L296" s="3622" t="s">
        <v>5869</v>
      </c>
      <c r="M296" s="3627" t="s">
        <v>5870</v>
      </c>
      <c r="N296" s="3628" t="s">
        <v>5871</v>
      </c>
      <c r="O296" s="3629"/>
      <c r="P296" s="3626">
        <v>1253</v>
      </c>
      <c r="Q296" s="3622" t="s">
        <v>5872</v>
      </c>
      <c r="R296" s="3627" t="s">
        <v>5873</v>
      </c>
      <c r="S296" s="3628" t="s">
        <v>5874</v>
      </c>
      <c r="T296" s="765"/>
      <c r="U296" s="765"/>
      <c r="V296" s="765"/>
      <c r="W296" s="765"/>
      <c r="X296" s="765"/>
      <c r="Y296" s="765"/>
      <c r="Z296" s="765"/>
      <c r="AA296" s="765"/>
      <c r="AB296" s="765"/>
      <c r="AC296" s="765"/>
      <c r="AD296" s="765"/>
    </row>
    <row r="297" spans="1:30">
      <c r="A297" s="3626">
        <v>282</v>
      </c>
      <c r="B297" s="3622" t="s">
        <v>5875</v>
      </c>
      <c r="C297" s="3627" t="s">
        <v>5876</v>
      </c>
      <c r="D297" s="3628" t="s">
        <v>5877</v>
      </c>
      <c r="E297" s="3629"/>
      <c r="F297" s="3626">
        <v>606</v>
      </c>
      <c r="G297" s="3622" t="s">
        <v>5878</v>
      </c>
      <c r="H297" s="3627" t="s">
        <v>5879</v>
      </c>
      <c r="I297" s="3628" t="s">
        <v>5880</v>
      </c>
      <c r="J297" s="3629"/>
      <c r="K297" s="3626">
        <v>930</v>
      </c>
      <c r="L297" s="3622" t="s">
        <v>5881</v>
      </c>
      <c r="M297" s="3627" t="s">
        <v>5882</v>
      </c>
      <c r="N297" s="3628" t="s">
        <v>5883</v>
      </c>
      <c r="O297" s="3629"/>
      <c r="P297" s="3626">
        <v>1254</v>
      </c>
      <c r="Q297" s="3622" t="s">
        <v>5884</v>
      </c>
      <c r="R297" s="3627" t="s">
        <v>5885</v>
      </c>
      <c r="S297" s="3628" t="s">
        <v>5886</v>
      </c>
      <c r="T297" s="765"/>
      <c r="U297" s="765"/>
      <c r="V297" s="765"/>
      <c r="W297" s="765"/>
      <c r="X297" s="765"/>
      <c r="Y297" s="765"/>
      <c r="Z297" s="765"/>
      <c r="AA297" s="765"/>
      <c r="AB297" s="765"/>
      <c r="AC297" s="765"/>
      <c r="AD297" s="765"/>
    </row>
    <row r="298" spans="1:30">
      <c r="A298" s="3626">
        <v>283</v>
      </c>
      <c r="B298" s="3622" t="s">
        <v>5887</v>
      </c>
      <c r="C298" s="3627" t="s">
        <v>5888</v>
      </c>
      <c r="D298" s="3628" t="s">
        <v>5889</v>
      </c>
      <c r="E298" s="3629"/>
      <c r="F298" s="3626">
        <v>607</v>
      </c>
      <c r="G298" s="3622" t="s">
        <v>5890</v>
      </c>
      <c r="H298" s="3627" t="s">
        <v>5891</v>
      </c>
      <c r="I298" s="3628" t="s">
        <v>5892</v>
      </c>
      <c r="J298" s="3629"/>
      <c r="K298" s="3626">
        <v>931</v>
      </c>
      <c r="L298" s="3622" t="s">
        <v>5893</v>
      </c>
      <c r="M298" s="3627" t="s">
        <v>5894</v>
      </c>
      <c r="N298" s="3628" t="s">
        <v>5895</v>
      </c>
      <c r="O298" s="3629"/>
      <c r="P298" s="3626">
        <v>1255</v>
      </c>
      <c r="Q298" s="3622" t="s">
        <v>5896</v>
      </c>
      <c r="R298" s="3627" t="s">
        <v>5897</v>
      </c>
      <c r="S298" s="3628" t="s">
        <v>5898</v>
      </c>
      <c r="T298" s="765"/>
      <c r="U298" s="765"/>
      <c r="V298" s="765"/>
      <c r="W298" s="765"/>
      <c r="X298" s="765"/>
      <c r="Y298" s="765"/>
      <c r="Z298" s="765"/>
      <c r="AA298" s="765"/>
      <c r="AB298" s="765"/>
      <c r="AC298" s="765"/>
      <c r="AD298" s="765"/>
    </row>
    <row r="299" spans="1:30">
      <c r="A299" s="3626">
        <v>284</v>
      </c>
      <c r="B299" s="3622" t="s">
        <v>5899</v>
      </c>
      <c r="C299" s="3627" t="s">
        <v>5900</v>
      </c>
      <c r="D299" s="3628" t="s">
        <v>5901</v>
      </c>
      <c r="E299" s="3629"/>
      <c r="F299" s="3626">
        <v>608</v>
      </c>
      <c r="G299" s="3622" t="s">
        <v>5902</v>
      </c>
      <c r="H299" s="3627" t="s">
        <v>5903</v>
      </c>
      <c r="I299" s="3628" t="s">
        <v>5904</v>
      </c>
      <c r="J299" s="3629"/>
      <c r="K299" s="3626">
        <v>932</v>
      </c>
      <c r="L299" s="3622" t="s">
        <v>5905</v>
      </c>
      <c r="M299" s="3627" t="s">
        <v>5906</v>
      </c>
      <c r="N299" s="3628" t="s">
        <v>5907</v>
      </c>
      <c r="O299" s="3629"/>
      <c r="P299" s="3626">
        <v>1256</v>
      </c>
      <c r="Q299" s="3622" t="s">
        <v>5908</v>
      </c>
      <c r="R299" s="3627" t="s">
        <v>5909</v>
      </c>
      <c r="S299" s="3628" t="s">
        <v>5910</v>
      </c>
      <c r="T299" s="765"/>
      <c r="U299" s="765"/>
      <c r="V299" s="765"/>
      <c r="W299" s="765"/>
      <c r="X299" s="765"/>
      <c r="Y299" s="765"/>
      <c r="Z299" s="765"/>
      <c r="AA299" s="765"/>
      <c r="AB299" s="765"/>
      <c r="AC299" s="765"/>
      <c r="AD299" s="765"/>
    </row>
    <row r="300" spans="1:30">
      <c r="A300" s="3626">
        <v>285</v>
      </c>
      <c r="B300" s="3622" t="s">
        <v>5911</v>
      </c>
      <c r="C300" s="3627" t="s">
        <v>5912</v>
      </c>
      <c r="D300" s="3628" t="s">
        <v>5913</v>
      </c>
      <c r="E300" s="3629"/>
      <c r="F300" s="3626">
        <v>609</v>
      </c>
      <c r="G300" s="3622" t="s">
        <v>5914</v>
      </c>
      <c r="H300" s="3627" t="s">
        <v>5915</v>
      </c>
      <c r="I300" s="3628" t="s">
        <v>5916</v>
      </c>
      <c r="J300" s="3629"/>
      <c r="K300" s="3626">
        <v>933</v>
      </c>
      <c r="L300" s="3622" t="s">
        <v>5917</v>
      </c>
      <c r="M300" s="3627" t="s">
        <v>5918</v>
      </c>
      <c r="N300" s="3628" t="s">
        <v>5919</v>
      </c>
      <c r="O300" s="3629"/>
      <c r="P300" s="3626">
        <v>1257</v>
      </c>
      <c r="Q300" s="3622" t="s">
        <v>5920</v>
      </c>
      <c r="R300" s="3627" t="s">
        <v>5921</v>
      </c>
      <c r="S300" s="3628" t="s">
        <v>5922</v>
      </c>
      <c r="T300" s="765"/>
      <c r="U300" s="765"/>
      <c r="V300" s="765"/>
      <c r="W300" s="765"/>
      <c r="X300" s="765"/>
      <c r="Y300" s="765"/>
      <c r="Z300" s="765"/>
      <c r="AA300" s="765"/>
      <c r="AB300" s="765"/>
      <c r="AC300" s="765"/>
      <c r="AD300" s="765"/>
    </row>
    <row r="301" spans="1:30">
      <c r="A301" s="3626">
        <v>286</v>
      </c>
      <c r="B301" s="3622" t="s">
        <v>5923</v>
      </c>
      <c r="C301" s="3627" t="s">
        <v>5924</v>
      </c>
      <c r="D301" s="3628" t="s">
        <v>5925</v>
      </c>
      <c r="E301" s="3629"/>
      <c r="F301" s="3626">
        <v>610</v>
      </c>
      <c r="G301" s="3622" t="s">
        <v>5926</v>
      </c>
      <c r="H301" s="3627" t="s">
        <v>5927</v>
      </c>
      <c r="I301" s="3628" t="s">
        <v>5928</v>
      </c>
      <c r="J301" s="3629"/>
      <c r="K301" s="3626">
        <v>934</v>
      </c>
      <c r="L301" s="3622" t="s">
        <v>5929</v>
      </c>
      <c r="M301" s="3627" t="s">
        <v>5930</v>
      </c>
      <c r="N301" s="3628" t="s">
        <v>5931</v>
      </c>
      <c r="O301" s="3629"/>
      <c r="P301" s="3626">
        <v>1258</v>
      </c>
      <c r="Q301" s="3622" t="s">
        <v>5932</v>
      </c>
      <c r="R301" s="3627" t="s">
        <v>5933</v>
      </c>
      <c r="S301" s="3628" t="s">
        <v>5934</v>
      </c>
      <c r="T301" s="765"/>
      <c r="U301" s="765"/>
      <c r="V301" s="765"/>
      <c r="W301" s="765"/>
      <c r="X301" s="765"/>
      <c r="Y301" s="765"/>
      <c r="Z301" s="765"/>
      <c r="AA301" s="765"/>
      <c r="AB301" s="765"/>
      <c r="AC301" s="765"/>
      <c r="AD301" s="765"/>
    </row>
    <row r="302" spans="1:30">
      <c r="A302" s="3626">
        <v>287</v>
      </c>
      <c r="B302" s="3622" t="s">
        <v>5935</v>
      </c>
      <c r="C302" s="3627" t="s">
        <v>5936</v>
      </c>
      <c r="D302" s="3628" t="s">
        <v>5937</v>
      </c>
      <c r="E302" s="3629"/>
      <c r="F302" s="3626">
        <v>611</v>
      </c>
      <c r="G302" s="3622" t="s">
        <v>5938</v>
      </c>
      <c r="H302" s="3627" t="s">
        <v>5939</v>
      </c>
      <c r="I302" s="3628" t="s">
        <v>5940</v>
      </c>
      <c r="J302" s="3629"/>
      <c r="K302" s="3626">
        <v>935</v>
      </c>
      <c r="L302" s="3622" t="s">
        <v>5941</v>
      </c>
      <c r="M302" s="3627" t="s">
        <v>5942</v>
      </c>
      <c r="N302" s="3628" t="s">
        <v>5943</v>
      </c>
      <c r="O302" s="3629"/>
      <c r="P302" s="3626">
        <v>1259</v>
      </c>
      <c r="Q302" s="3622" t="s">
        <v>5944</v>
      </c>
      <c r="R302" s="3627" t="s">
        <v>5945</v>
      </c>
      <c r="S302" s="3628" t="s">
        <v>5946</v>
      </c>
      <c r="T302" s="765"/>
      <c r="U302" s="765"/>
      <c r="V302" s="765"/>
      <c r="W302" s="765"/>
      <c r="X302" s="765"/>
      <c r="Y302" s="765"/>
      <c r="Z302" s="765"/>
      <c r="AA302" s="765"/>
      <c r="AB302" s="765"/>
      <c r="AC302" s="765"/>
      <c r="AD302" s="765"/>
    </row>
    <row r="303" spans="1:30">
      <c r="A303" s="3626">
        <v>288</v>
      </c>
      <c r="B303" s="3622" t="s">
        <v>5947</v>
      </c>
      <c r="C303" s="3627" t="s">
        <v>5948</v>
      </c>
      <c r="D303" s="3628" t="s">
        <v>5949</v>
      </c>
      <c r="E303" s="3629"/>
      <c r="F303" s="3626">
        <v>612</v>
      </c>
      <c r="G303" s="3622" t="s">
        <v>5950</v>
      </c>
      <c r="H303" s="3627" t="s">
        <v>5951</v>
      </c>
      <c r="I303" s="3628" t="s">
        <v>5952</v>
      </c>
      <c r="J303" s="3629"/>
      <c r="K303" s="3626">
        <v>936</v>
      </c>
      <c r="L303" s="3622" t="s">
        <v>5953</v>
      </c>
      <c r="M303" s="3627" t="s">
        <v>5954</v>
      </c>
      <c r="N303" s="3628" t="s">
        <v>5955</v>
      </c>
      <c r="O303" s="3629"/>
      <c r="P303" s="3626">
        <v>1260</v>
      </c>
      <c r="Q303" s="3622" t="s">
        <v>5956</v>
      </c>
      <c r="R303" s="3627" t="s">
        <v>5957</v>
      </c>
      <c r="S303" s="3628" t="s">
        <v>5958</v>
      </c>
      <c r="T303" s="765"/>
      <c r="U303" s="765"/>
      <c r="V303" s="765"/>
      <c r="W303" s="765"/>
      <c r="X303" s="765"/>
      <c r="Y303" s="765"/>
      <c r="Z303" s="765"/>
      <c r="AA303" s="765"/>
      <c r="AB303" s="765"/>
      <c r="AC303" s="765"/>
      <c r="AD303" s="765"/>
    </row>
    <row r="304" spans="1:30">
      <c r="A304" s="3626">
        <v>289</v>
      </c>
      <c r="B304" s="3622" t="s">
        <v>5959</v>
      </c>
      <c r="C304" s="3627" t="s">
        <v>5960</v>
      </c>
      <c r="D304" s="3628" t="s">
        <v>5961</v>
      </c>
      <c r="E304" s="3629"/>
      <c r="F304" s="3626">
        <v>613</v>
      </c>
      <c r="G304" s="3622" t="s">
        <v>5962</v>
      </c>
      <c r="H304" s="3627" t="s">
        <v>5963</v>
      </c>
      <c r="I304" s="3628" t="s">
        <v>5964</v>
      </c>
      <c r="J304" s="3629"/>
      <c r="K304" s="3626">
        <v>937</v>
      </c>
      <c r="L304" s="3622" t="s">
        <v>5965</v>
      </c>
      <c r="M304" s="3627" t="s">
        <v>5966</v>
      </c>
      <c r="N304" s="3628" t="s">
        <v>5967</v>
      </c>
      <c r="O304" s="3629"/>
      <c r="P304" s="3626">
        <v>1261</v>
      </c>
      <c r="Q304" s="3622" t="s">
        <v>5968</v>
      </c>
      <c r="R304" s="3627" t="s">
        <v>5969</v>
      </c>
      <c r="S304" s="3628" t="s">
        <v>5970</v>
      </c>
      <c r="T304" s="765"/>
      <c r="U304" s="765"/>
      <c r="V304" s="765"/>
      <c r="W304" s="765"/>
      <c r="X304" s="765"/>
      <c r="Y304" s="765"/>
      <c r="Z304" s="765"/>
      <c r="AA304" s="765"/>
      <c r="AB304" s="765"/>
      <c r="AC304" s="765"/>
      <c r="AD304" s="765"/>
    </row>
    <row r="305" spans="1:30">
      <c r="A305" s="3626">
        <v>290</v>
      </c>
      <c r="B305" s="3622" t="s">
        <v>5971</v>
      </c>
      <c r="C305" s="3627" t="s">
        <v>5972</v>
      </c>
      <c r="D305" s="3628" t="s">
        <v>5973</v>
      </c>
      <c r="E305" s="3629"/>
      <c r="F305" s="3626">
        <v>614</v>
      </c>
      <c r="G305" s="3622" t="s">
        <v>5974</v>
      </c>
      <c r="H305" s="3627" t="s">
        <v>5975</v>
      </c>
      <c r="I305" s="3628" t="s">
        <v>5976</v>
      </c>
      <c r="J305" s="3629"/>
      <c r="K305" s="3626">
        <v>938</v>
      </c>
      <c r="L305" s="3622" t="s">
        <v>5977</v>
      </c>
      <c r="M305" s="3627" t="s">
        <v>5978</v>
      </c>
      <c r="N305" s="3628" t="s">
        <v>5979</v>
      </c>
      <c r="O305" s="3629"/>
      <c r="P305" s="3626">
        <v>1262</v>
      </c>
      <c r="Q305" s="3622" t="s">
        <v>5980</v>
      </c>
      <c r="R305" s="3627" t="s">
        <v>5981</v>
      </c>
      <c r="S305" s="3628" t="s">
        <v>5982</v>
      </c>
      <c r="T305" s="765"/>
      <c r="U305" s="765"/>
      <c r="V305" s="765"/>
      <c r="W305" s="765"/>
      <c r="X305" s="765"/>
      <c r="Y305" s="765"/>
      <c r="Z305" s="765"/>
      <c r="AA305" s="765"/>
      <c r="AB305" s="765"/>
      <c r="AC305" s="765"/>
      <c r="AD305" s="765"/>
    </row>
    <row r="306" spans="1:30">
      <c r="A306" s="3626">
        <v>291</v>
      </c>
      <c r="B306" s="3622" t="s">
        <v>5983</v>
      </c>
      <c r="C306" s="3627" t="s">
        <v>5984</v>
      </c>
      <c r="D306" s="3628" t="s">
        <v>5985</v>
      </c>
      <c r="E306" s="3629"/>
      <c r="F306" s="3626">
        <v>615</v>
      </c>
      <c r="G306" s="3622" t="s">
        <v>5986</v>
      </c>
      <c r="H306" s="3627" t="s">
        <v>5987</v>
      </c>
      <c r="I306" s="3628" t="s">
        <v>5988</v>
      </c>
      <c r="J306" s="3629"/>
      <c r="K306" s="3626">
        <v>939</v>
      </c>
      <c r="L306" s="3622" t="s">
        <v>5989</v>
      </c>
      <c r="M306" s="3627" t="s">
        <v>5990</v>
      </c>
      <c r="N306" s="3628" t="s">
        <v>5991</v>
      </c>
      <c r="O306" s="3629"/>
      <c r="P306" s="3626">
        <v>1263</v>
      </c>
      <c r="Q306" s="3622" t="s">
        <v>5992</v>
      </c>
      <c r="R306" s="3627" t="s">
        <v>5993</v>
      </c>
      <c r="S306" s="3628" t="s">
        <v>5994</v>
      </c>
      <c r="T306" s="765"/>
      <c r="U306" s="765"/>
      <c r="V306" s="765"/>
      <c r="W306" s="765"/>
      <c r="X306" s="765"/>
      <c r="Y306" s="765"/>
      <c r="Z306" s="765"/>
      <c r="AA306" s="765"/>
      <c r="AB306" s="765"/>
      <c r="AC306" s="765"/>
      <c r="AD306" s="765"/>
    </row>
    <row r="307" spans="1:30">
      <c r="A307" s="3626">
        <v>292</v>
      </c>
      <c r="B307" s="3622" t="s">
        <v>5995</v>
      </c>
      <c r="C307" s="3627" t="s">
        <v>5996</v>
      </c>
      <c r="D307" s="3628" t="s">
        <v>5997</v>
      </c>
      <c r="E307" s="3629"/>
      <c r="F307" s="3626">
        <v>616</v>
      </c>
      <c r="G307" s="3622" t="s">
        <v>5998</v>
      </c>
      <c r="H307" s="3627" t="s">
        <v>5999</v>
      </c>
      <c r="I307" s="3628" t="s">
        <v>6000</v>
      </c>
      <c r="J307" s="3629"/>
      <c r="K307" s="3626">
        <v>940</v>
      </c>
      <c r="L307" s="3622" t="s">
        <v>6001</v>
      </c>
      <c r="M307" s="3627" t="s">
        <v>6002</v>
      </c>
      <c r="N307" s="3628" t="s">
        <v>6003</v>
      </c>
      <c r="O307" s="3629"/>
      <c r="P307" s="3626">
        <v>1264</v>
      </c>
      <c r="Q307" s="3622" t="s">
        <v>6004</v>
      </c>
      <c r="R307" s="3627" t="s">
        <v>6005</v>
      </c>
      <c r="S307" s="3628" t="s">
        <v>5994</v>
      </c>
      <c r="T307" s="765"/>
      <c r="U307" s="765"/>
      <c r="V307" s="765"/>
      <c r="W307" s="765"/>
      <c r="X307" s="765"/>
      <c r="Y307" s="765"/>
      <c r="Z307" s="765"/>
      <c r="AA307" s="765"/>
      <c r="AB307" s="765"/>
      <c r="AC307" s="765"/>
      <c r="AD307" s="765"/>
    </row>
    <row r="308" spans="1:30">
      <c r="A308" s="3626">
        <v>293</v>
      </c>
      <c r="B308" s="3622" t="s">
        <v>6006</v>
      </c>
      <c r="C308" s="3627" t="s">
        <v>6007</v>
      </c>
      <c r="D308" s="3628" t="s">
        <v>6008</v>
      </c>
      <c r="E308" s="3629"/>
      <c r="F308" s="3626">
        <v>617</v>
      </c>
      <c r="G308" s="3622" t="s">
        <v>6009</v>
      </c>
      <c r="H308" s="3627" t="s">
        <v>6010</v>
      </c>
      <c r="I308" s="3628" t="s">
        <v>6011</v>
      </c>
      <c r="J308" s="3629"/>
      <c r="K308" s="3626">
        <v>941</v>
      </c>
      <c r="L308" s="3622" t="s">
        <v>6012</v>
      </c>
      <c r="M308" s="3627" t="s">
        <v>6013</v>
      </c>
      <c r="N308" s="3628" t="s">
        <v>6014</v>
      </c>
      <c r="O308" s="3629"/>
      <c r="P308" s="3626">
        <v>1265</v>
      </c>
      <c r="Q308" s="3622" t="s">
        <v>6015</v>
      </c>
      <c r="R308" s="3627" t="s">
        <v>6016</v>
      </c>
      <c r="S308" s="3628" t="s">
        <v>6017</v>
      </c>
      <c r="T308" s="765"/>
      <c r="U308" s="765"/>
      <c r="V308" s="765"/>
      <c r="W308" s="765"/>
      <c r="X308" s="765"/>
      <c r="Y308" s="765"/>
      <c r="Z308" s="765"/>
      <c r="AA308" s="765"/>
      <c r="AB308" s="765"/>
      <c r="AC308" s="765"/>
      <c r="AD308" s="765"/>
    </row>
    <row r="309" spans="1:30">
      <c r="A309" s="3626">
        <v>294</v>
      </c>
      <c r="B309" s="3622" t="s">
        <v>6018</v>
      </c>
      <c r="C309" s="3627" t="s">
        <v>6019</v>
      </c>
      <c r="D309" s="3628" t="s">
        <v>6020</v>
      </c>
      <c r="E309" s="3629"/>
      <c r="F309" s="3626">
        <v>618</v>
      </c>
      <c r="G309" s="3622" t="s">
        <v>6021</v>
      </c>
      <c r="H309" s="3627" t="s">
        <v>6022</v>
      </c>
      <c r="I309" s="3628" t="s">
        <v>6023</v>
      </c>
      <c r="J309" s="3629"/>
      <c r="K309" s="3626">
        <v>942</v>
      </c>
      <c r="L309" s="3622" t="s">
        <v>6024</v>
      </c>
      <c r="M309" s="3627" t="s">
        <v>6025</v>
      </c>
      <c r="N309" s="3628" t="s">
        <v>6026</v>
      </c>
      <c r="O309" s="3629"/>
      <c r="P309" s="3626">
        <v>1266</v>
      </c>
      <c r="Q309" s="3622" t="s">
        <v>6027</v>
      </c>
      <c r="R309" s="3627" t="s">
        <v>6028</v>
      </c>
      <c r="S309" s="3628" t="s">
        <v>6029</v>
      </c>
      <c r="T309" s="765"/>
      <c r="U309" s="765"/>
      <c r="V309" s="765"/>
      <c r="W309" s="765"/>
      <c r="X309" s="765"/>
      <c r="Y309" s="765"/>
      <c r="Z309" s="765"/>
      <c r="AA309" s="765"/>
      <c r="AB309" s="765"/>
      <c r="AC309" s="765"/>
      <c r="AD309" s="765"/>
    </row>
    <row r="310" spans="1:30">
      <c r="A310" s="3626">
        <v>295</v>
      </c>
      <c r="B310" s="3622" t="s">
        <v>6030</v>
      </c>
      <c r="C310" s="3627" t="s">
        <v>6031</v>
      </c>
      <c r="D310" s="3628" t="s">
        <v>6032</v>
      </c>
      <c r="E310" s="3629"/>
      <c r="F310" s="3626">
        <v>619</v>
      </c>
      <c r="G310" s="3622" t="s">
        <v>6033</v>
      </c>
      <c r="H310" s="3627" t="s">
        <v>6034</v>
      </c>
      <c r="I310" s="3628" t="s">
        <v>6035</v>
      </c>
      <c r="J310" s="3629"/>
      <c r="K310" s="3626">
        <v>943</v>
      </c>
      <c r="L310" s="3622" t="s">
        <v>6036</v>
      </c>
      <c r="M310" s="3627" t="s">
        <v>6037</v>
      </c>
      <c r="N310" s="3628" t="s">
        <v>6038</v>
      </c>
      <c r="O310" s="3629"/>
      <c r="P310" s="3626">
        <v>1267</v>
      </c>
      <c r="Q310" s="3622" t="s">
        <v>6039</v>
      </c>
      <c r="R310" s="3627" t="s">
        <v>6040</v>
      </c>
      <c r="S310" s="3628" t="s">
        <v>6041</v>
      </c>
      <c r="T310" s="765"/>
      <c r="U310" s="765"/>
      <c r="V310" s="765"/>
      <c r="W310" s="765"/>
      <c r="X310" s="765"/>
      <c r="Y310" s="765"/>
      <c r="Z310" s="765"/>
      <c r="AA310" s="765"/>
      <c r="AB310" s="765"/>
      <c r="AC310" s="765"/>
      <c r="AD310" s="765"/>
    </row>
    <row r="311" spans="1:30">
      <c r="A311" s="3626">
        <v>296</v>
      </c>
      <c r="B311" s="3622" t="s">
        <v>6042</v>
      </c>
      <c r="C311" s="3627" t="s">
        <v>6043</v>
      </c>
      <c r="D311" s="3628" t="s">
        <v>6044</v>
      </c>
      <c r="E311" s="3629"/>
      <c r="F311" s="3626">
        <v>620</v>
      </c>
      <c r="G311" s="3622" t="s">
        <v>6045</v>
      </c>
      <c r="H311" s="3627" t="s">
        <v>6046</v>
      </c>
      <c r="I311" s="3628" t="s">
        <v>6047</v>
      </c>
      <c r="J311" s="3629"/>
      <c r="K311" s="3626">
        <v>944</v>
      </c>
      <c r="L311" s="3622" t="s">
        <v>6048</v>
      </c>
      <c r="M311" s="3627" t="s">
        <v>6049</v>
      </c>
      <c r="N311" s="3628" t="s">
        <v>6050</v>
      </c>
      <c r="O311" s="3629"/>
      <c r="P311" s="3626">
        <v>1268</v>
      </c>
      <c r="Q311" s="3622" t="s">
        <v>6051</v>
      </c>
      <c r="R311" s="3627" t="s">
        <v>6052</v>
      </c>
      <c r="S311" s="3628" t="s">
        <v>6053</v>
      </c>
      <c r="T311" s="765"/>
      <c r="U311" s="765"/>
      <c r="V311" s="765"/>
      <c r="W311" s="765"/>
      <c r="X311" s="765"/>
      <c r="Y311" s="765"/>
      <c r="Z311" s="765"/>
      <c r="AA311" s="765"/>
      <c r="AB311" s="765"/>
      <c r="AC311" s="765"/>
      <c r="AD311" s="765"/>
    </row>
    <row r="312" spans="1:30">
      <c r="A312" s="3626">
        <v>297</v>
      </c>
      <c r="B312" s="3622" t="s">
        <v>6054</v>
      </c>
      <c r="C312" s="3627" t="s">
        <v>6055</v>
      </c>
      <c r="D312" s="3628" t="s">
        <v>6056</v>
      </c>
      <c r="E312" s="3629"/>
      <c r="F312" s="3626">
        <v>621</v>
      </c>
      <c r="G312" s="3622" t="s">
        <v>6057</v>
      </c>
      <c r="H312" s="3627" t="s">
        <v>6058</v>
      </c>
      <c r="I312" s="3628" t="s">
        <v>6059</v>
      </c>
      <c r="J312" s="3629"/>
      <c r="K312" s="3626">
        <v>945</v>
      </c>
      <c r="L312" s="3622" t="s">
        <v>6060</v>
      </c>
      <c r="M312" s="3627" t="s">
        <v>6061</v>
      </c>
      <c r="N312" s="3628" t="s">
        <v>6062</v>
      </c>
      <c r="O312" s="3629"/>
      <c r="P312" s="3626">
        <v>1269</v>
      </c>
      <c r="Q312" s="3622" t="s">
        <v>6063</v>
      </c>
      <c r="R312" s="3627" t="s">
        <v>6064</v>
      </c>
      <c r="S312" s="3628" t="s">
        <v>6065</v>
      </c>
      <c r="T312" s="765"/>
      <c r="U312" s="765"/>
      <c r="V312" s="765"/>
      <c r="W312" s="765"/>
      <c r="X312" s="765"/>
      <c r="Y312" s="765"/>
      <c r="Z312" s="765"/>
      <c r="AA312" s="765"/>
      <c r="AB312" s="765"/>
      <c r="AC312" s="765"/>
      <c r="AD312" s="765"/>
    </row>
    <row r="313" spans="1:30">
      <c r="A313" s="3626">
        <v>298</v>
      </c>
      <c r="B313" s="3622" t="s">
        <v>6066</v>
      </c>
      <c r="C313" s="3627" t="s">
        <v>6067</v>
      </c>
      <c r="D313" s="3628" t="s">
        <v>6068</v>
      </c>
      <c r="E313" s="3629"/>
      <c r="F313" s="3626">
        <v>622</v>
      </c>
      <c r="G313" s="3622" t="s">
        <v>6069</v>
      </c>
      <c r="H313" s="3627" t="s">
        <v>6070</v>
      </c>
      <c r="I313" s="3628" t="s">
        <v>6071</v>
      </c>
      <c r="J313" s="3629"/>
      <c r="K313" s="3626">
        <v>946</v>
      </c>
      <c r="L313" s="3622" t="s">
        <v>6072</v>
      </c>
      <c r="M313" s="3627" t="s">
        <v>6073</v>
      </c>
      <c r="N313" s="3628" t="s">
        <v>6074</v>
      </c>
      <c r="O313" s="3629"/>
      <c r="P313" s="3626">
        <v>1270</v>
      </c>
      <c r="Q313" s="3622" t="s">
        <v>6075</v>
      </c>
      <c r="R313" s="3627" t="s">
        <v>6076</v>
      </c>
      <c r="S313" s="3628" t="s">
        <v>6077</v>
      </c>
      <c r="T313" s="765"/>
      <c r="U313" s="765"/>
      <c r="V313" s="765"/>
      <c r="W313" s="765"/>
      <c r="X313" s="765"/>
      <c r="Y313" s="765"/>
      <c r="Z313" s="765"/>
      <c r="AA313" s="765"/>
      <c r="AB313" s="765"/>
      <c r="AC313" s="765"/>
      <c r="AD313" s="765"/>
    </row>
    <row r="314" spans="1:30">
      <c r="A314" s="3626">
        <v>299</v>
      </c>
      <c r="B314" s="3622" t="s">
        <v>6078</v>
      </c>
      <c r="C314" s="3627" t="s">
        <v>6079</v>
      </c>
      <c r="D314" s="3628" t="s">
        <v>6080</v>
      </c>
      <c r="E314" s="3629"/>
      <c r="F314" s="3626">
        <v>623</v>
      </c>
      <c r="G314" s="3622" t="s">
        <v>6081</v>
      </c>
      <c r="H314" s="3627" t="s">
        <v>6082</v>
      </c>
      <c r="I314" s="3628" t="s">
        <v>6083</v>
      </c>
      <c r="J314" s="3629"/>
      <c r="K314" s="3626">
        <v>947</v>
      </c>
      <c r="L314" s="3622" t="s">
        <v>6084</v>
      </c>
      <c r="M314" s="3627" t="s">
        <v>6085</v>
      </c>
      <c r="N314" s="3628" t="s">
        <v>6086</v>
      </c>
      <c r="O314" s="3629"/>
      <c r="P314" s="3626">
        <v>1271</v>
      </c>
      <c r="Q314" s="3622" t="s">
        <v>6087</v>
      </c>
      <c r="R314" s="3627" t="s">
        <v>6088</v>
      </c>
      <c r="S314" s="3628" t="s">
        <v>6089</v>
      </c>
      <c r="T314" s="765"/>
      <c r="U314" s="765"/>
      <c r="V314" s="765"/>
      <c r="W314" s="765"/>
      <c r="X314" s="765"/>
      <c r="Y314" s="765"/>
      <c r="Z314" s="765"/>
      <c r="AA314" s="765"/>
      <c r="AB314" s="765"/>
      <c r="AC314" s="765"/>
      <c r="AD314" s="765"/>
    </row>
    <row r="315" spans="1:30">
      <c r="A315" s="3626">
        <v>300</v>
      </c>
      <c r="B315" s="3622" t="s">
        <v>6090</v>
      </c>
      <c r="C315" s="3627" t="s">
        <v>6091</v>
      </c>
      <c r="D315" s="3628" t="s">
        <v>6092</v>
      </c>
      <c r="E315" s="3629"/>
      <c r="F315" s="3626">
        <v>624</v>
      </c>
      <c r="G315" s="3622" t="s">
        <v>6093</v>
      </c>
      <c r="H315" s="3627" t="s">
        <v>6094</v>
      </c>
      <c r="I315" s="3628" t="s">
        <v>6095</v>
      </c>
      <c r="J315" s="3629"/>
      <c r="K315" s="3626">
        <v>948</v>
      </c>
      <c r="L315" s="3622" t="s">
        <v>6096</v>
      </c>
      <c r="M315" s="3627" t="s">
        <v>6097</v>
      </c>
      <c r="N315" s="3628" t="s">
        <v>6098</v>
      </c>
      <c r="O315" s="3629"/>
      <c r="P315" s="3626">
        <v>1272</v>
      </c>
      <c r="Q315" s="3622" t="s">
        <v>6099</v>
      </c>
      <c r="R315" s="3627" t="s">
        <v>6100</v>
      </c>
      <c r="S315" s="3628" t="s">
        <v>6101</v>
      </c>
      <c r="T315" s="765"/>
      <c r="U315" s="765"/>
      <c r="V315" s="765"/>
      <c r="W315" s="765"/>
      <c r="X315" s="765"/>
      <c r="Y315" s="765"/>
      <c r="Z315" s="765"/>
      <c r="AA315" s="765"/>
      <c r="AB315" s="765"/>
      <c r="AC315" s="765"/>
      <c r="AD315" s="765"/>
    </row>
    <row r="316" spans="1:30">
      <c r="A316" s="3626">
        <v>301</v>
      </c>
      <c r="B316" s="3622" t="s">
        <v>6102</v>
      </c>
      <c r="C316" s="3627" t="s">
        <v>6103</v>
      </c>
      <c r="D316" s="3628" t="s">
        <v>6104</v>
      </c>
      <c r="E316" s="3629"/>
      <c r="F316" s="3626">
        <v>625</v>
      </c>
      <c r="G316" s="3622" t="s">
        <v>6105</v>
      </c>
      <c r="H316" s="3627" t="s">
        <v>6106</v>
      </c>
      <c r="I316" s="3628" t="s">
        <v>6107</v>
      </c>
      <c r="J316" s="3629"/>
      <c r="K316" s="3626">
        <v>949</v>
      </c>
      <c r="L316" s="3622" t="s">
        <v>6108</v>
      </c>
      <c r="M316" s="3627" t="s">
        <v>6109</v>
      </c>
      <c r="N316" s="3628" t="s">
        <v>6110</v>
      </c>
      <c r="O316" s="3629"/>
      <c r="P316" s="3626">
        <v>1273</v>
      </c>
      <c r="Q316" s="3622" t="s">
        <v>6111</v>
      </c>
      <c r="R316" s="3627" t="s">
        <v>6112</v>
      </c>
      <c r="S316" s="3628" t="s">
        <v>6113</v>
      </c>
      <c r="T316" s="765"/>
      <c r="U316" s="765"/>
      <c r="V316" s="765"/>
      <c r="W316" s="765"/>
      <c r="X316" s="765"/>
      <c r="Y316" s="765"/>
      <c r="Z316" s="765"/>
      <c r="AA316" s="765"/>
      <c r="AB316" s="765"/>
      <c r="AC316" s="765"/>
      <c r="AD316" s="765"/>
    </row>
    <row r="317" spans="1:30">
      <c r="A317" s="3626">
        <v>302</v>
      </c>
      <c r="B317" s="3622" t="s">
        <v>6114</v>
      </c>
      <c r="C317" s="3627" t="s">
        <v>6115</v>
      </c>
      <c r="D317" s="3628" t="s">
        <v>6116</v>
      </c>
      <c r="E317" s="3629"/>
      <c r="F317" s="3626">
        <v>626</v>
      </c>
      <c r="G317" s="3622" t="s">
        <v>6117</v>
      </c>
      <c r="H317" s="3627" t="s">
        <v>6118</v>
      </c>
      <c r="I317" s="3628" t="s">
        <v>6119</v>
      </c>
      <c r="J317" s="3629"/>
      <c r="K317" s="3626">
        <v>950</v>
      </c>
      <c r="L317" s="3622" t="s">
        <v>6120</v>
      </c>
      <c r="M317" s="3627" t="s">
        <v>6121</v>
      </c>
      <c r="N317" s="3628" t="s">
        <v>6122</v>
      </c>
      <c r="O317" s="3629"/>
      <c r="P317" s="3626">
        <v>1274</v>
      </c>
      <c r="Q317" s="3622" t="s">
        <v>6123</v>
      </c>
      <c r="R317" s="3627" t="s">
        <v>6124</v>
      </c>
      <c r="S317" s="3628" t="s">
        <v>6125</v>
      </c>
      <c r="T317" s="765"/>
      <c r="U317" s="765"/>
      <c r="V317" s="765"/>
      <c r="W317" s="765"/>
      <c r="X317" s="765"/>
      <c r="Y317" s="765"/>
      <c r="Z317" s="765"/>
      <c r="AA317" s="765"/>
      <c r="AB317" s="765"/>
      <c r="AC317" s="765"/>
      <c r="AD317" s="765"/>
    </row>
    <row r="318" spans="1:30">
      <c r="A318" s="3626">
        <v>303</v>
      </c>
      <c r="B318" s="3622" t="s">
        <v>6126</v>
      </c>
      <c r="C318" s="3627" t="s">
        <v>6127</v>
      </c>
      <c r="D318" s="3628" t="s">
        <v>5479</v>
      </c>
      <c r="E318" s="3629"/>
      <c r="F318" s="3626">
        <v>627</v>
      </c>
      <c r="G318" s="3622" t="s">
        <v>6128</v>
      </c>
      <c r="H318" s="3627" t="s">
        <v>6129</v>
      </c>
      <c r="I318" s="3628" t="s">
        <v>6130</v>
      </c>
      <c r="J318" s="3629"/>
      <c r="K318" s="3626">
        <v>951</v>
      </c>
      <c r="L318" s="3622" t="s">
        <v>6131</v>
      </c>
      <c r="M318" s="3627" t="s">
        <v>6132</v>
      </c>
      <c r="N318" s="3628" t="s">
        <v>6133</v>
      </c>
      <c r="O318" s="3629"/>
      <c r="P318" s="3626">
        <v>1275</v>
      </c>
      <c r="Q318" s="3622" t="s">
        <v>6134</v>
      </c>
      <c r="R318" s="3627" t="s">
        <v>6135</v>
      </c>
      <c r="S318" s="3628" t="s">
        <v>6136</v>
      </c>
      <c r="T318" s="765"/>
      <c r="U318" s="765"/>
      <c r="V318" s="765"/>
      <c r="W318" s="765"/>
      <c r="X318" s="765"/>
      <c r="Y318" s="765"/>
      <c r="Z318" s="765"/>
      <c r="AA318" s="765"/>
      <c r="AB318" s="765"/>
      <c r="AC318" s="765"/>
      <c r="AD318" s="765"/>
    </row>
    <row r="319" spans="1:30">
      <c r="A319" s="3626">
        <v>304</v>
      </c>
      <c r="B319" s="3622" t="s">
        <v>6137</v>
      </c>
      <c r="C319" s="3627" t="s">
        <v>6138</v>
      </c>
      <c r="D319" s="3628" t="s">
        <v>6139</v>
      </c>
      <c r="E319" s="3629"/>
      <c r="F319" s="3626">
        <v>628</v>
      </c>
      <c r="G319" s="3622" t="s">
        <v>6140</v>
      </c>
      <c r="H319" s="3627" t="s">
        <v>6141</v>
      </c>
      <c r="I319" s="3628" t="s">
        <v>6142</v>
      </c>
      <c r="J319" s="3629"/>
      <c r="K319" s="3626">
        <v>952</v>
      </c>
      <c r="L319" s="3622" t="s">
        <v>6143</v>
      </c>
      <c r="M319" s="3627" t="s">
        <v>6144</v>
      </c>
      <c r="N319" s="3628" t="s">
        <v>6145</v>
      </c>
      <c r="O319" s="3629"/>
      <c r="P319" s="3626">
        <v>1276</v>
      </c>
      <c r="Q319" s="3622" t="s">
        <v>6146</v>
      </c>
      <c r="R319" s="3627" t="s">
        <v>6147</v>
      </c>
      <c r="S319" s="3628" t="s">
        <v>6148</v>
      </c>
      <c r="T319" s="765"/>
      <c r="U319" s="765"/>
      <c r="V319" s="765"/>
      <c r="W319" s="765"/>
      <c r="X319" s="765"/>
      <c r="Y319" s="765"/>
      <c r="Z319" s="765"/>
      <c r="AA319" s="765"/>
      <c r="AB319" s="765"/>
      <c r="AC319" s="765"/>
      <c r="AD319" s="765"/>
    </row>
    <row r="320" spans="1:30">
      <c r="A320" s="3626">
        <v>305</v>
      </c>
      <c r="B320" s="3622" t="s">
        <v>6149</v>
      </c>
      <c r="C320" s="3627" t="s">
        <v>6150</v>
      </c>
      <c r="D320" s="3628" t="s">
        <v>6151</v>
      </c>
      <c r="E320" s="3629"/>
      <c r="F320" s="3626">
        <v>629</v>
      </c>
      <c r="G320" s="3622" t="s">
        <v>6152</v>
      </c>
      <c r="H320" s="3627" t="s">
        <v>6153</v>
      </c>
      <c r="I320" s="3628" t="s">
        <v>6154</v>
      </c>
      <c r="J320" s="3629"/>
      <c r="K320" s="3626">
        <v>953</v>
      </c>
      <c r="L320" s="3622" t="s">
        <v>6155</v>
      </c>
      <c r="M320" s="3627" t="s">
        <v>6156</v>
      </c>
      <c r="N320" s="3628" t="s">
        <v>6157</v>
      </c>
      <c r="O320" s="3629"/>
      <c r="P320" s="3626">
        <v>1277</v>
      </c>
      <c r="Q320" s="3622" t="s">
        <v>6158</v>
      </c>
      <c r="R320" s="3627" t="s">
        <v>6159</v>
      </c>
      <c r="S320" s="3628" t="s">
        <v>6160</v>
      </c>
      <c r="T320" s="765"/>
      <c r="U320" s="765"/>
      <c r="V320" s="765"/>
      <c r="W320" s="765"/>
      <c r="X320" s="765"/>
      <c r="Y320" s="765"/>
      <c r="Z320" s="765"/>
      <c r="AA320" s="765"/>
      <c r="AB320" s="765"/>
      <c r="AC320" s="765"/>
      <c r="AD320" s="765"/>
    </row>
    <row r="321" spans="1:30">
      <c r="A321" s="3626">
        <v>306</v>
      </c>
      <c r="B321" s="3622" t="s">
        <v>6161</v>
      </c>
      <c r="C321" s="3627" t="s">
        <v>6162</v>
      </c>
      <c r="D321" s="3628" t="s">
        <v>6163</v>
      </c>
      <c r="E321" s="3629"/>
      <c r="F321" s="3626">
        <v>630</v>
      </c>
      <c r="G321" s="3622" t="s">
        <v>6164</v>
      </c>
      <c r="H321" s="3627" t="s">
        <v>6165</v>
      </c>
      <c r="I321" s="3628" t="s">
        <v>6166</v>
      </c>
      <c r="J321" s="3629"/>
      <c r="K321" s="3626">
        <v>954</v>
      </c>
      <c r="L321" s="3622" t="s">
        <v>6167</v>
      </c>
      <c r="M321" s="3627" t="s">
        <v>6168</v>
      </c>
      <c r="N321" s="3628" t="s">
        <v>6169</v>
      </c>
      <c r="O321" s="3629"/>
      <c r="P321" s="3626">
        <v>1278</v>
      </c>
      <c r="Q321" s="3622" t="s">
        <v>6170</v>
      </c>
      <c r="R321" s="3627" t="s">
        <v>6171</v>
      </c>
      <c r="S321" s="3628" t="s">
        <v>6172</v>
      </c>
      <c r="T321" s="765"/>
      <c r="U321" s="765"/>
      <c r="V321" s="765"/>
      <c r="W321" s="765"/>
      <c r="X321" s="765"/>
      <c r="Y321" s="765"/>
      <c r="Z321" s="765"/>
      <c r="AA321" s="765"/>
      <c r="AB321" s="765"/>
      <c r="AC321" s="765"/>
      <c r="AD321" s="765"/>
    </row>
    <row r="322" spans="1:30">
      <c r="A322" s="3626">
        <v>307</v>
      </c>
      <c r="B322" s="3622" t="s">
        <v>6173</v>
      </c>
      <c r="C322" s="3627" t="s">
        <v>6174</v>
      </c>
      <c r="D322" s="3628" t="s">
        <v>6175</v>
      </c>
      <c r="E322" s="3629"/>
      <c r="F322" s="3626">
        <v>631</v>
      </c>
      <c r="G322" s="3622" t="s">
        <v>6176</v>
      </c>
      <c r="H322" s="3627" t="s">
        <v>6177</v>
      </c>
      <c r="I322" s="3628" t="s">
        <v>6178</v>
      </c>
      <c r="J322" s="3629"/>
      <c r="K322" s="3626">
        <v>955</v>
      </c>
      <c r="L322" s="3622" t="s">
        <v>6179</v>
      </c>
      <c r="M322" s="3627" t="s">
        <v>6180</v>
      </c>
      <c r="N322" s="3628" t="s">
        <v>6181</v>
      </c>
      <c r="O322" s="3629"/>
      <c r="P322" s="3626">
        <v>1279</v>
      </c>
      <c r="Q322" s="3622" t="s">
        <v>6182</v>
      </c>
      <c r="R322" s="3627" t="s">
        <v>6183</v>
      </c>
      <c r="S322" s="3628" t="s">
        <v>6184</v>
      </c>
      <c r="T322" s="765"/>
      <c r="U322" s="765"/>
      <c r="V322" s="765"/>
      <c r="W322" s="765"/>
      <c r="X322" s="765"/>
      <c r="Y322" s="765"/>
      <c r="Z322" s="765"/>
      <c r="AA322" s="765"/>
      <c r="AB322" s="765"/>
      <c r="AC322" s="765"/>
      <c r="AD322" s="765"/>
    </row>
    <row r="323" spans="1:30">
      <c r="A323" s="3626">
        <v>308</v>
      </c>
      <c r="B323" s="3622" t="s">
        <v>6185</v>
      </c>
      <c r="C323" s="3627" t="s">
        <v>6186</v>
      </c>
      <c r="D323" s="3628" t="s">
        <v>6187</v>
      </c>
      <c r="E323" s="3629"/>
      <c r="F323" s="3626">
        <v>632</v>
      </c>
      <c r="G323" s="3622" t="s">
        <v>6188</v>
      </c>
      <c r="H323" s="3627" t="s">
        <v>6189</v>
      </c>
      <c r="I323" s="3628" t="s">
        <v>6190</v>
      </c>
      <c r="J323" s="3629"/>
      <c r="K323" s="3626">
        <v>956</v>
      </c>
      <c r="L323" s="3622" t="s">
        <v>6191</v>
      </c>
      <c r="M323" s="3627" t="s">
        <v>6192</v>
      </c>
      <c r="N323" s="3628" t="s">
        <v>6193</v>
      </c>
      <c r="O323" s="3629"/>
      <c r="P323" s="3626">
        <v>1280</v>
      </c>
      <c r="Q323" s="3622" t="s">
        <v>6194</v>
      </c>
      <c r="R323" s="3627" t="s">
        <v>6195</v>
      </c>
      <c r="S323" s="3628" t="s">
        <v>6196</v>
      </c>
      <c r="T323" s="765"/>
      <c r="U323" s="765"/>
      <c r="V323" s="765"/>
      <c r="W323" s="765"/>
      <c r="X323" s="765"/>
      <c r="Y323" s="765"/>
      <c r="Z323" s="765"/>
      <c r="AA323" s="765"/>
      <c r="AB323" s="765"/>
      <c r="AC323" s="765"/>
      <c r="AD323" s="765"/>
    </row>
    <row r="324" spans="1:30">
      <c r="A324" s="3626">
        <v>309</v>
      </c>
      <c r="B324" s="3622" t="s">
        <v>6197</v>
      </c>
      <c r="C324" s="3627" t="s">
        <v>6198</v>
      </c>
      <c r="D324" s="3628" t="s">
        <v>6199</v>
      </c>
      <c r="E324" s="3629"/>
      <c r="F324" s="3626">
        <v>633</v>
      </c>
      <c r="G324" s="3622" t="s">
        <v>6200</v>
      </c>
      <c r="H324" s="3627" t="s">
        <v>6201</v>
      </c>
      <c r="I324" s="3628" t="s">
        <v>6202</v>
      </c>
      <c r="J324" s="3629"/>
      <c r="K324" s="3626">
        <v>957</v>
      </c>
      <c r="L324" s="3622" t="s">
        <v>6203</v>
      </c>
      <c r="M324" s="3627" t="s">
        <v>6204</v>
      </c>
      <c r="N324" s="3628" t="s">
        <v>6205</v>
      </c>
      <c r="O324" s="3629"/>
      <c r="P324" s="3626">
        <v>1281</v>
      </c>
      <c r="Q324" s="3622" t="s">
        <v>6206</v>
      </c>
      <c r="R324" s="3627" t="s">
        <v>6207</v>
      </c>
      <c r="S324" s="3628" t="s">
        <v>6208</v>
      </c>
      <c r="T324" s="765"/>
      <c r="U324" s="765"/>
      <c r="V324" s="765"/>
      <c r="W324" s="765"/>
      <c r="X324" s="765"/>
      <c r="Y324" s="765"/>
      <c r="Z324" s="765"/>
      <c r="AA324" s="765"/>
      <c r="AB324" s="765"/>
      <c r="AC324" s="765"/>
      <c r="AD324" s="765"/>
    </row>
    <row r="325" spans="1:30">
      <c r="A325" s="3626">
        <v>310</v>
      </c>
      <c r="B325" s="3622" t="s">
        <v>6209</v>
      </c>
      <c r="C325" s="3627" t="s">
        <v>6210</v>
      </c>
      <c r="D325" s="3628" t="s">
        <v>6211</v>
      </c>
      <c r="E325" s="3629"/>
      <c r="F325" s="3626">
        <v>634</v>
      </c>
      <c r="G325" s="3622" t="s">
        <v>6212</v>
      </c>
      <c r="H325" s="3627" t="s">
        <v>6213</v>
      </c>
      <c r="I325" s="3628" t="s">
        <v>6214</v>
      </c>
      <c r="J325" s="3629"/>
      <c r="K325" s="3626">
        <v>958</v>
      </c>
      <c r="L325" s="3622" t="s">
        <v>6215</v>
      </c>
      <c r="M325" s="3627" t="s">
        <v>6216</v>
      </c>
      <c r="N325" s="3628" t="s">
        <v>6217</v>
      </c>
      <c r="O325" s="3629"/>
      <c r="P325" s="3626">
        <v>1282</v>
      </c>
      <c r="Q325" s="3622" t="s">
        <v>6218</v>
      </c>
      <c r="R325" s="3627" t="s">
        <v>6219</v>
      </c>
      <c r="T325" s="765"/>
      <c r="U325" s="765"/>
      <c r="V325" s="765"/>
      <c r="W325" s="765"/>
      <c r="X325" s="765"/>
      <c r="Y325" s="765"/>
      <c r="Z325" s="765"/>
      <c r="AA325" s="765"/>
      <c r="AB325" s="765"/>
      <c r="AC325" s="765"/>
      <c r="AD325" s="765"/>
    </row>
    <row r="326" spans="1:30">
      <c r="A326" s="3626">
        <v>311</v>
      </c>
      <c r="B326" s="3622" t="s">
        <v>6220</v>
      </c>
      <c r="C326" s="3627" t="s">
        <v>6221</v>
      </c>
      <c r="D326" s="3628" t="s">
        <v>6222</v>
      </c>
      <c r="E326" s="3629"/>
      <c r="F326" s="3626">
        <v>635</v>
      </c>
      <c r="G326" s="3622" t="s">
        <v>6223</v>
      </c>
      <c r="H326" s="3627" t="s">
        <v>6224</v>
      </c>
      <c r="I326" s="3628" t="s">
        <v>6225</v>
      </c>
      <c r="J326" s="3629"/>
      <c r="K326" s="3626">
        <v>959</v>
      </c>
      <c r="L326" s="3622" t="s">
        <v>6226</v>
      </c>
      <c r="M326" s="3627" t="s">
        <v>6227</v>
      </c>
      <c r="N326" s="3628" t="s">
        <v>6228</v>
      </c>
      <c r="O326" s="3629"/>
      <c r="P326" s="3626">
        <v>1283</v>
      </c>
      <c r="Q326" s="3622" t="s">
        <v>6229</v>
      </c>
      <c r="R326" s="3627" t="s">
        <v>6230</v>
      </c>
      <c r="T326" s="765"/>
      <c r="U326" s="765"/>
      <c r="V326" s="765"/>
      <c r="W326" s="765"/>
      <c r="X326" s="765"/>
      <c r="Y326" s="765"/>
      <c r="Z326" s="765"/>
      <c r="AA326" s="765"/>
      <c r="AB326" s="765"/>
      <c r="AC326" s="765"/>
      <c r="AD326" s="765"/>
    </row>
    <row r="327" spans="1:30">
      <c r="A327" s="3626">
        <v>312</v>
      </c>
      <c r="B327" s="3622" t="s">
        <v>6231</v>
      </c>
      <c r="C327" s="3627" t="s">
        <v>6232</v>
      </c>
      <c r="D327" s="3628" t="s">
        <v>6233</v>
      </c>
      <c r="E327" s="3629"/>
      <c r="F327" s="3626">
        <v>636</v>
      </c>
      <c r="G327" s="3622" t="s">
        <v>6234</v>
      </c>
      <c r="H327" s="3627" t="s">
        <v>6235</v>
      </c>
      <c r="I327" s="3628" t="s">
        <v>6236</v>
      </c>
      <c r="J327" s="3629"/>
      <c r="K327" s="3626">
        <v>960</v>
      </c>
      <c r="L327" s="3622" t="s">
        <v>6237</v>
      </c>
      <c r="M327" s="3627" t="s">
        <v>6238</v>
      </c>
      <c r="N327" s="3628" t="s">
        <v>6239</v>
      </c>
      <c r="O327" s="3629"/>
      <c r="P327" s="3626">
        <v>1284</v>
      </c>
      <c r="Q327" s="3622" t="s">
        <v>6240</v>
      </c>
      <c r="R327" s="3627" t="s">
        <v>6241</v>
      </c>
      <c r="S327" s="3628" t="s">
        <v>6242</v>
      </c>
      <c r="T327" s="765"/>
      <c r="U327" s="765"/>
      <c r="V327" s="765"/>
      <c r="W327" s="765"/>
      <c r="X327" s="765"/>
      <c r="Y327" s="765"/>
      <c r="Z327" s="765"/>
      <c r="AA327" s="765"/>
      <c r="AB327" s="765"/>
      <c r="AC327" s="765"/>
      <c r="AD327" s="765"/>
    </row>
    <row r="328" spans="1:30">
      <c r="A328" s="3626">
        <v>313</v>
      </c>
      <c r="B328" s="3622" t="s">
        <v>6243</v>
      </c>
      <c r="C328" s="3627" t="s">
        <v>6244</v>
      </c>
      <c r="D328" s="3628" t="s">
        <v>6245</v>
      </c>
      <c r="E328" s="3629"/>
      <c r="F328" s="3626">
        <v>637</v>
      </c>
      <c r="G328" s="3622" t="s">
        <v>6246</v>
      </c>
      <c r="H328" s="3627" t="s">
        <v>6247</v>
      </c>
      <c r="I328" s="3628" t="s">
        <v>6248</v>
      </c>
      <c r="J328" s="3629"/>
      <c r="K328" s="3626">
        <v>961</v>
      </c>
      <c r="L328" s="3622" t="s">
        <v>6249</v>
      </c>
      <c r="M328" s="3627" t="s">
        <v>6250</v>
      </c>
      <c r="N328" s="3628" t="s">
        <v>6251</v>
      </c>
      <c r="O328" s="3629"/>
      <c r="P328" s="3626">
        <v>1285</v>
      </c>
      <c r="Q328" s="3622" t="s">
        <v>6252</v>
      </c>
      <c r="R328" s="3627" t="s">
        <v>6253</v>
      </c>
      <c r="S328" s="3628" t="s">
        <v>6254</v>
      </c>
      <c r="T328" s="765"/>
      <c r="U328" s="765"/>
      <c r="V328" s="765"/>
      <c r="W328" s="765"/>
      <c r="X328" s="765"/>
      <c r="Y328" s="765"/>
      <c r="Z328" s="765"/>
      <c r="AA328" s="765"/>
      <c r="AB328" s="765"/>
      <c r="AC328" s="765"/>
      <c r="AD328" s="765"/>
    </row>
    <row r="329" spans="1:30">
      <c r="A329" s="3626">
        <v>314</v>
      </c>
      <c r="B329" s="3622" t="s">
        <v>6255</v>
      </c>
      <c r="C329" s="3627" t="s">
        <v>6256</v>
      </c>
      <c r="D329" s="3628" t="s">
        <v>6257</v>
      </c>
      <c r="E329" s="3629"/>
      <c r="F329" s="3626">
        <v>638</v>
      </c>
      <c r="G329" s="3622" t="s">
        <v>6258</v>
      </c>
      <c r="H329" s="3627" t="s">
        <v>6259</v>
      </c>
      <c r="I329" s="3628" t="s">
        <v>6260</v>
      </c>
      <c r="J329" s="3629"/>
      <c r="K329" s="3626">
        <v>962</v>
      </c>
      <c r="L329" s="3622" t="s">
        <v>6261</v>
      </c>
      <c r="M329" s="3627" t="s">
        <v>6262</v>
      </c>
      <c r="N329" s="3628" t="s">
        <v>6263</v>
      </c>
      <c r="O329" s="3629"/>
      <c r="P329" s="3626">
        <v>1286</v>
      </c>
      <c r="Q329" s="3622" t="s">
        <v>6264</v>
      </c>
      <c r="R329" s="3627" t="s">
        <v>6265</v>
      </c>
      <c r="S329" s="3628" t="s">
        <v>6266</v>
      </c>
      <c r="T329" s="765"/>
      <c r="U329" s="765"/>
      <c r="V329" s="765"/>
      <c r="W329" s="765"/>
      <c r="X329" s="765"/>
      <c r="Y329" s="765"/>
      <c r="Z329" s="765"/>
      <c r="AA329" s="765"/>
      <c r="AB329" s="765"/>
      <c r="AC329" s="765"/>
      <c r="AD329" s="765"/>
    </row>
    <row r="330" spans="1:30">
      <c r="A330" s="3626">
        <v>315</v>
      </c>
      <c r="B330" s="3622" t="s">
        <v>6267</v>
      </c>
      <c r="C330" s="3627" t="s">
        <v>6268</v>
      </c>
      <c r="D330" s="3628" t="s">
        <v>6269</v>
      </c>
      <c r="E330" s="3629"/>
      <c r="F330" s="3626">
        <v>639</v>
      </c>
      <c r="G330" s="3622" t="s">
        <v>6270</v>
      </c>
      <c r="H330" s="3627" t="s">
        <v>6271</v>
      </c>
      <c r="I330" s="3628" t="s">
        <v>6272</v>
      </c>
      <c r="J330" s="3629"/>
      <c r="K330" s="3626">
        <v>963</v>
      </c>
      <c r="L330" s="3622" t="s">
        <v>6273</v>
      </c>
      <c r="M330" s="3627" t="s">
        <v>6274</v>
      </c>
      <c r="N330" s="3628" t="s">
        <v>6275</v>
      </c>
      <c r="O330" s="3629"/>
      <c r="P330" s="3626">
        <v>1287</v>
      </c>
      <c r="Q330" s="3622" t="s">
        <v>6276</v>
      </c>
      <c r="R330" s="3627" t="s">
        <v>6277</v>
      </c>
      <c r="S330" s="3628" t="s">
        <v>6278</v>
      </c>
      <c r="T330" s="765"/>
      <c r="U330" s="765"/>
      <c r="V330" s="765"/>
      <c r="W330" s="765"/>
      <c r="X330" s="765"/>
      <c r="Y330" s="765"/>
      <c r="Z330" s="765"/>
      <c r="AA330" s="765"/>
      <c r="AB330" s="765"/>
      <c r="AC330" s="765"/>
      <c r="AD330" s="765"/>
    </row>
    <row r="331" spans="1:30">
      <c r="A331" s="3626">
        <v>316</v>
      </c>
      <c r="B331" s="3622" t="s">
        <v>6279</v>
      </c>
      <c r="C331" s="3627" t="s">
        <v>6280</v>
      </c>
      <c r="D331" s="3628" t="s">
        <v>6281</v>
      </c>
      <c r="E331" s="3629"/>
      <c r="F331" s="3626">
        <v>640</v>
      </c>
      <c r="G331" s="3622" t="s">
        <v>6282</v>
      </c>
      <c r="H331" s="3627" t="s">
        <v>6283</v>
      </c>
      <c r="I331" s="3628" t="s">
        <v>6284</v>
      </c>
      <c r="J331" s="3629"/>
      <c r="K331" s="3626">
        <v>964</v>
      </c>
      <c r="L331" s="3622" t="s">
        <v>6285</v>
      </c>
      <c r="M331" s="3627" t="s">
        <v>6286</v>
      </c>
      <c r="N331" s="3628" t="s">
        <v>6287</v>
      </c>
      <c r="O331" s="3629"/>
      <c r="P331" s="3626">
        <v>1288</v>
      </c>
      <c r="Q331" s="3622" t="s">
        <v>6288</v>
      </c>
      <c r="R331" s="3627" t="s">
        <v>6289</v>
      </c>
      <c r="S331" s="3628" t="s">
        <v>6290</v>
      </c>
      <c r="T331" s="765"/>
      <c r="U331" s="765"/>
      <c r="V331" s="765"/>
      <c r="W331" s="765"/>
      <c r="X331" s="765"/>
      <c r="Y331" s="765"/>
      <c r="Z331" s="765"/>
      <c r="AA331" s="765"/>
      <c r="AB331" s="765"/>
      <c r="AC331" s="765"/>
      <c r="AD331" s="765"/>
    </row>
    <row r="332" spans="1:30">
      <c r="A332" s="3626">
        <v>317</v>
      </c>
      <c r="B332" s="3622" t="s">
        <v>6291</v>
      </c>
      <c r="C332" s="3627" t="s">
        <v>6292</v>
      </c>
      <c r="D332" s="3628" t="s">
        <v>6293</v>
      </c>
      <c r="E332" s="3629"/>
      <c r="F332" s="3626">
        <v>641</v>
      </c>
      <c r="G332" s="3622" t="s">
        <v>6294</v>
      </c>
      <c r="H332" s="3627" t="s">
        <v>6295</v>
      </c>
      <c r="I332" s="3628" t="s">
        <v>6296</v>
      </c>
      <c r="J332" s="3629"/>
      <c r="K332" s="3626">
        <v>965</v>
      </c>
      <c r="L332" s="3622" t="s">
        <v>6297</v>
      </c>
      <c r="M332" s="3627" t="s">
        <v>6298</v>
      </c>
      <c r="N332" s="3628" t="s">
        <v>6299</v>
      </c>
      <c r="O332" s="3629"/>
      <c r="P332" s="3626">
        <v>1289</v>
      </c>
      <c r="Q332" s="3622" t="s">
        <v>6300</v>
      </c>
      <c r="R332" s="3627" t="s">
        <v>6301</v>
      </c>
      <c r="S332" s="3628" t="s">
        <v>6302</v>
      </c>
      <c r="T332" s="765"/>
      <c r="U332" s="765"/>
      <c r="V332" s="765"/>
      <c r="W332" s="765"/>
      <c r="X332" s="765"/>
      <c r="Y332" s="765"/>
      <c r="Z332" s="765"/>
      <c r="AA332" s="765"/>
      <c r="AB332" s="765"/>
      <c r="AC332" s="765"/>
      <c r="AD332" s="765"/>
    </row>
    <row r="333" spans="1:30">
      <c r="A333" s="3626">
        <v>318</v>
      </c>
      <c r="B333" s="3622" t="s">
        <v>6303</v>
      </c>
      <c r="C333" s="3627" t="s">
        <v>6304</v>
      </c>
      <c r="D333" s="3628" t="s">
        <v>6305</v>
      </c>
      <c r="E333" s="3629"/>
      <c r="F333" s="3626">
        <v>642</v>
      </c>
      <c r="G333" s="3622" t="s">
        <v>6306</v>
      </c>
      <c r="H333" s="3627" t="s">
        <v>6307</v>
      </c>
      <c r="I333" s="3628" t="s">
        <v>6308</v>
      </c>
      <c r="J333" s="3629"/>
      <c r="K333" s="3626">
        <v>966</v>
      </c>
      <c r="L333" s="3622" t="s">
        <v>6309</v>
      </c>
      <c r="M333" s="3627" t="s">
        <v>6310</v>
      </c>
      <c r="N333" s="3628" t="s">
        <v>6311</v>
      </c>
      <c r="O333" s="3629"/>
      <c r="P333" s="3626">
        <v>1290</v>
      </c>
      <c r="Q333" s="3622" t="s">
        <v>6312</v>
      </c>
      <c r="R333" s="3627" t="s">
        <v>6313</v>
      </c>
      <c r="S333" s="3628" t="s">
        <v>6314</v>
      </c>
      <c r="T333" s="765"/>
      <c r="U333" s="765"/>
      <c r="V333" s="765"/>
      <c r="W333" s="765"/>
      <c r="X333" s="765"/>
      <c r="Y333" s="765"/>
      <c r="Z333" s="765"/>
      <c r="AA333" s="765"/>
      <c r="AB333" s="765"/>
      <c r="AC333" s="765"/>
      <c r="AD333" s="765"/>
    </row>
    <row r="334" spans="1:30">
      <c r="A334" s="3626">
        <v>319</v>
      </c>
      <c r="B334" s="3622" t="s">
        <v>6315</v>
      </c>
      <c r="C334" s="3627" t="s">
        <v>6316</v>
      </c>
      <c r="D334" s="3628" t="s">
        <v>6317</v>
      </c>
      <c r="E334" s="3629"/>
      <c r="F334" s="3626">
        <v>643</v>
      </c>
      <c r="G334" s="3622" t="s">
        <v>6318</v>
      </c>
      <c r="H334" s="3627" t="s">
        <v>6319</v>
      </c>
      <c r="I334" s="3628" t="s">
        <v>6320</v>
      </c>
      <c r="J334" s="3629"/>
      <c r="K334" s="3626">
        <v>967</v>
      </c>
      <c r="L334" s="3622" t="s">
        <v>6321</v>
      </c>
      <c r="M334" s="3627" t="s">
        <v>6322</v>
      </c>
      <c r="N334" s="3628" t="s">
        <v>6323</v>
      </c>
      <c r="O334" s="3629"/>
      <c r="P334" s="3626">
        <v>1291</v>
      </c>
      <c r="Q334" s="3622" t="s">
        <v>6324</v>
      </c>
      <c r="R334" s="3627" t="s">
        <v>6325</v>
      </c>
      <c r="S334" s="3628" t="s">
        <v>6326</v>
      </c>
      <c r="T334" s="765"/>
      <c r="U334" s="765"/>
      <c r="V334" s="765"/>
      <c r="W334" s="765"/>
      <c r="X334" s="765"/>
      <c r="Y334" s="765"/>
      <c r="Z334" s="765"/>
      <c r="AA334" s="765"/>
      <c r="AB334" s="765"/>
      <c r="AC334" s="765"/>
      <c r="AD334" s="765"/>
    </row>
    <row r="335" spans="1:30">
      <c r="A335" s="3626">
        <v>320</v>
      </c>
      <c r="B335" s="3622" t="s">
        <v>6327</v>
      </c>
      <c r="C335" s="3627" t="s">
        <v>6328</v>
      </c>
      <c r="D335" s="3628" t="s">
        <v>6329</v>
      </c>
      <c r="E335" s="3629"/>
      <c r="F335" s="3626">
        <v>644</v>
      </c>
      <c r="G335" s="3622" t="s">
        <v>6330</v>
      </c>
      <c r="H335" s="3627" t="s">
        <v>6331</v>
      </c>
      <c r="I335" s="3628" t="s">
        <v>6332</v>
      </c>
      <c r="J335" s="3629"/>
      <c r="K335" s="3626">
        <v>968</v>
      </c>
      <c r="L335" s="3622" t="s">
        <v>6333</v>
      </c>
      <c r="M335" s="3627" t="s">
        <v>6334</v>
      </c>
      <c r="N335" s="3628" t="s">
        <v>6335</v>
      </c>
      <c r="O335" s="3629"/>
      <c r="P335" s="3626">
        <v>1292</v>
      </c>
      <c r="Q335" s="3622" t="s">
        <v>6336</v>
      </c>
      <c r="R335" s="3627" t="s">
        <v>6337</v>
      </c>
      <c r="S335" s="3628" t="s">
        <v>6338</v>
      </c>
      <c r="T335" s="765"/>
      <c r="U335" s="765"/>
      <c r="V335" s="765"/>
      <c r="W335" s="765"/>
      <c r="X335" s="765"/>
      <c r="Y335" s="765"/>
      <c r="Z335" s="765"/>
      <c r="AA335" s="765"/>
      <c r="AB335" s="765"/>
      <c r="AC335" s="765"/>
      <c r="AD335" s="765"/>
    </row>
    <row r="336" spans="1:30">
      <c r="A336" s="3626">
        <v>321</v>
      </c>
      <c r="B336" s="3622" t="s">
        <v>6339</v>
      </c>
      <c r="C336" s="3627" t="s">
        <v>6340</v>
      </c>
      <c r="D336" s="3628" t="s">
        <v>6341</v>
      </c>
      <c r="E336" s="3629"/>
      <c r="F336" s="3626">
        <v>645</v>
      </c>
      <c r="G336" s="3622" t="s">
        <v>6342</v>
      </c>
      <c r="H336" s="3627" t="s">
        <v>6343</v>
      </c>
      <c r="I336" s="3628" t="s">
        <v>6344</v>
      </c>
      <c r="J336" s="3629"/>
      <c r="K336" s="3626">
        <v>969</v>
      </c>
      <c r="L336" s="3622" t="s">
        <v>6345</v>
      </c>
      <c r="M336" s="3627" t="s">
        <v>6346</v>
      </c>
      <c r="N336" s="3628" t="s">
        <v>6347</v>
      </c>
      <c r="O336" s="3629"/>
      <c r="P336" s="3626">
        <v>1293</v>
      </c>
      <c r="Q336" s="3622" t="s">
        <v>6348</v>
      </c>
      <c r="R336" s="3627" t="s">
        <v>6349</v>
      </c>
      <c r="S336" s="3628" t="s">
        <v>6350</v>
      </c>
      <c r="T336" s="765"/>
      <c r="U336" s="765"/>
      <c r="V336" s="765"/>
      <c r="W336" s="765"/>
      <c r="X336" s="765"/>
      <c r="Y336" s="765"/>
      <c r="Z336" s="765"/>
      <c r="AA336" s="765"/>
      <c r="AB336" s="765"/>
      <c r="AC336" s="765"/>
      <c r="AD336" s="765"/>
    </row>
    <row r="337" spans="1:30">
      <c r="A337" s="3626">
        <v>322</v>
      </c>
      <c r="B337" s="3622" t="s">
        <v>6351</v>
      </c>
      <c r="C337" s="3627" t="s">
        <v>6352</v>
      </c>
      <c r="D337" s="3628" t="s">
        <v>6353</v>
      </c>
      <c r="E337" s="3629"/>
      <c r="F337" s="3626">
        <v>646</v>
      </c>
      <c r="G337" s="3622" t="s">
        <v>6354</v>
      </c>
      <c r="H337" s="3627" t="s">
        <v>6355</v>
      </c>
      <c r="I337" s="3628" t="s">
        <v>4266</v>
      </c>
      <c r="J337" s="3629"/>
      <c r="K337" s="3626">
        <v>970</v>
      </c>
      <c r="L337" s="3622" t="s">
        <v>6356</v>
      </c>
      <c r="M337" s="3627" t="s">
        <v>6357</v>
      </c>
      <c r="N337" s="3628" t="s">
        <v>6358</v>
      </c>
      <c r="O337" s="3629"/>
      <c r="P337" s="3626">
        <v>1294</v>
      </c>
      <c r="Q337" s="3622" t="s">
        <v>6359</v>
      </c>
      <c r="R337" s="3627" t="s">
        <v>6360</v>
      </c>
      <c r="S337" s="3628" t="s">
        <v>6361</v>
      </c>
      <c r="T337" s="765"/>
      <c r="U337" s="765"/>
      <c r="V337" s="765"/>
      <c r="W337" s="765"/>
      <c r="X337" s="765"/>
      <c r="Y337" s="765"/>
      <c r="Z337" s="765"/>
      <c r="AA337" s="765"/>
      <c r="AB337" s="765"/>
      <c r="AC337" s="765"/>
      <c r="AD337" s="765"/>
    </row>
    <row r="338" spans="1:30">
      <c r="A338" s="3626">
        <v>323</v>
      </c>
      <c r="B338" s="3622" t="s">
        <v>6362</v>
      </c>
      <c r="C338" s="3627" t="s">
        <v>6363</v>
      </c>
      <c r="D338" s="3628" t="s">
        <v>6364</v>
      </c>
      <c r="E338" s="3629"/>
      <c r="F338" s="3626">
        <v>647</v>
      </c>
      <c r="G338" s="3622" t="s">
        <v>6365</v>
      </c>
      <c r="H338" s="3627" t="s">
        <v>6366</v>
      </c>
      <c r="I338" s="3628" t="s">
        <v>6367</v>
      </c>
      <c r="J338" s="3629"/>
      <c r="K338" s="3626">
        <v>971</v>
      </c>
      <c r="L338" s="3622" t="s">
        <v>6368</v>
      </c>
      <c r="M338" s="3627" t="s">
        <v>6369</v>
      </c>
      <c r="N338" s="3628" t="s">
        <v>6370</v>
      </c>
      <c r="O338" s="3629"/>
      <c r="P338" s="3626">
        <v>1295</v>
      </c>
      <c r="Q338" s="3622" t="s">
        <v>6371</v>
      </c>
      <c r="R338" s="3627" t="s">
        <v>6372</v>
      </c>
      <c r="S338" s="3628" t="s">
        <v>6373</v>
      </c>
      <c r="T338" s="765"/>
      <c r="U338" s="765"/>
      <c r="V338" s="765"/>
      <c r="W338" s="765"/>
      <c r="X338" s="765"/>
      <c r="Y338" s="765"/>
      <c r="Z338" s="765"/>
      <c r="AA338" s="765"/>
      <c r="AB338" s="765"/>
      <c r="AC338" s="765"/>
      <c r="AD338" s="765"/>
    </row>
    <row r="339" spans="1:30">
      <c r="A339" s="3626">
        <v>324</v>
      </c>
      <c r="B339" s="3622" t="s">
        <v>6374</v>
      </c>
      <c r="C339" s="3627" t="s">
        <v>6375</v>
      </c>
      <c r="D339" s="3628" t="s">
        <v>6376</v>
      </c>
      <c r="E339" s="3629"/>
      <c r="F339" s="3626">
        <v>648</v>
      </c>
      <c r="G339" s="3622" t="s">
        <v>6377</v>
      </c>
      <c r="H339" s="3627" t="s">
        <v>6378</v>
      </c>
      <c r="I339" s="3628" t="s">
        <v>6379</v>
      </c>
      <c r="J339" s="3629"/>
      <c r="K339" s="3626">
        <v>972</v>
      </c>
      <c r="L339" s="3622" t="s">
        <v>6380</v>
      </c>
      <c r="M339" s="3627" t="s">
        <v>6381</v>
      </c>
      <c r="N339" s="3628" t="s">
        <v>6382</v>
      </c>
      <c r="O339" s="3629"/>
      <c r="P339" s="3626">
        <v>1296</v>
      </c>
      <c r="Q339" s="3622" t="s">
        <v>6383</v>
      </c>
      <c r="R339" s="3627" t="s">
        <v>6384</v>
      </c>
      <c r="S339" s="3628" t="s">
        <v>6385</v>
      </c>
      <c r="T339" s="765"/>
      <c r="U339" s="765"/>
      <c r="V339" s="765"/>
      <c r="W339" s="765"/>
      <c r="X339" s="765"/>
      <c r="Y339" s="765"/>
      <c r="Z339" s="765"/>
      <c r="AA339" s="765"/>
      <c r="AB339" s="765"/>
      <c r="AC339" s="765"/>
      <c r="AD339" s="765"/>
    </row>
  </sheetData>
  <mergeCells count="1">
    <mergeCell ref="A1:U1"/>
  </mergeCells>
  <hyperlinks>
    <hyperlink ref="D4" r:id="rId1" xr:uid="{25CDAA23-5B2C-4EDC-8738-23BF4EFC3CD7}"/>
    <hyperlink ref="U8" r:id="rId2" xr:uid="{95073EB3-D28B-4D97-A4DF-19299B66099F}"/>
    <hyperlink ref="AA4" r:id="rId3" xr:uid="{A1451FDF-0E9E-4FF9-9D61-B33E22DC0D3C}"/>
    <hyperlink ref="AA6" r:id="rId4" xr:uid="{19422267-7700-4C14-888E-6FDBA9046342}"/>
    <hyperlink ref="AA8" r:id="rId5" xr:uid="{E65A1384-FB11-4EF8-A00B-CD2A82C178E9}"/>
    <hyperlink ref="V17" r:id="rId6" xr:uid="{837150FD-BEAC-4598-A483-76987E3FEA0A}"/>
    <hyperlink ref="V19" r:id="rId7" xr:uid="{F2B00211-1B49-4F00-A7A0-084F61045CAE}"/>
    <hyperlink ref="D6" r:id="rId8" xr:uid="{425E935F-5FE6-4C8F-9E72-3F4EF0CB29A1}"/>
    <hyperlink ref="D8" r:id="rId9" xr:uid="{2161E277-D594-4DB5-82FF-1A94501DDBB9}"/>
    <hyperlink ref="O4" r:id="rId10" xr:uid="{7CEE694E-65E7-4DD5-8254-2E1947603899}"/>
    <hyperlink ref="O8" r:id="rId11" xr:uid="{157BEE9C-E986-4BA2-9B28-AAB290E0FAA4}"/>
    <hyperlink ref="O6" r:id="rId12" xr:uid="{70286B1E-B704-4B89-B14F-DEE6F9F26781}"/>
    <hyperlink ref="U4" r:id="rId13" xr:uid="{85050751-F3AB-49FF-9349-7E760B319CE2}"/>
    <hyperlink ref="U6" r:id="rId14" xr:uid="{21AC98DB-B65C-40B1-AF73-64DED8D83AE0}"/>
  </hyperlinks>
  <pageMargins left="0.7" right="0.7" top="0.75" bottom="0.75" header="0.3" footer="0.3"/>
  <drawing r:id="rId1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8AB27-4189-4CC0-95A0-D8046296A0C1}">
  <dimension ref="A1:P285"/>
  <sheetViews>
    <sheetView workbookViewId="0">
      <selection activeCell="L13" sqref="L13"/>
    </sheetView>
  </sheetViews>
  <sheetFormatPr baseColWidth="10" defaultRowHeight="15.75"/>
  <cols>
    <col min="1" max="1" width="3.28515625" style="3635" customWidth="1"/>
    <col min="2" max="2" width="11.42578125" style="3635"/>
    <col min="3" max="3" width="11.7109375" style="3635" customWidth="1"/>
    <col min="4" max="13" width="11.42578125" style="3635"/>
    <col min="14" max="14" width="15" style="3635" customWidth="1"/>
    <col min="15" max="16384" width="11.42578125" style="3635"/>
  </cols>
  <sheetData>
    <row r="1" spans="1:16" ht="16.5" thickBot="1"/>
    <row r="2" spans="1:16" ht="15.75" customHeight="1">
      <c r="B2" s="3638" t="s">
        <v>6386</v>
      </c>
      <c r="C2" s="3639"/>
      <c r="D2" s="3639"/>
      <c r="E2" s="3639"/>
      <c r="F2" s="3639"/>
      <c r="G2" s="3639"/>
      <c r="H2" s="3639"/>
      <c r="I2" s="3639"/>
      <c r="J2" s="3639"/>
      <c r="K2" s="3639"/>
      <c r="L2" s="3639"/>
      <c r="M2" s="3639"/>
      <c r="N2" s="3639"/>
      <c r="O2" s="3639"/>
      <c r="P2" s="3640"/>
    </row>
    <row r="3" spans="1:16" ht="15.75" customHeight="1">
      <c r="B3" s="3641"/>
      <c r="C3" s="3642"/>
      <c r="D3" s="3642"/>
      <c r="E3" s="3642"/>
      <c r="F3" s="3642"/>
      <c r="G3" s="3642"/>
      <c r="H3" s="3642"/>
      <c r="I3" s="3642"/>
      <c r="J3" s="3642"/>
      <c r="K3" s="3642"/>
      <c r="L3" s="3642"/>
      <c r="M3" s="3642"/>
      <c r="N3" s="3642"/>
      <c r="O3" s="3642"/>
      <c r="P3" s="3643"/>
    </row>
    <row r="4" spans="1:16" ht="15.75" customHeight="1">
      <c r="B4" s="3641"/>
      <c r="C4" s="3642"/>
      <c r="D4" s="3642"/>
      <c r="E4" s="3642"/>
      <c r="F4" s="3642"/>
      <c r="G4" s="3642"/>
      <c r="H4" s="3642"/>
      <c r="I4" s="3642"/>
      <c r="J4" s="3642"/>
      <c r="K4" s="3642"/>
      <c r="L4" s="3642"/>
      <c r="M4" s="3642"/>
      <c r="N4" s="3642"/>
      <c r="O4" s="3642"/>
      <c r="P4" s="3643"/>
    </row>
    <row r="5" spans="1:16" ht="15.75" customHeight="1">
      <c r="B5" s="3644" t="s">
        <v>6387</v>
      </c>
      <c r="C5" s="3645"/>
      <c r="D5" s="3645"/>
      <c r="E5" s="3645"/>
      <c r="F5" s="3645"/>
      <c r="G5" s="3645"/>
      <c r="H5" s="3645"/>
      <c r="I5" s="3645"/>
      <c r="J5" s="3645"/>
      <c r="K5" s="3645"/>
      <c r="L5" s="3645"/>
      <c r="M5" s="3645"/>
      <c r="N5" s="3645"/>
      <c r="O5" s="3645"/>
      <c r="P5" s="3646"/>
    </row>
    <row r="6" spans="1:16" ht="15.75" customHeight="1">
      <c r="B6" s="3644"/>
      <c r="C6" s="3645"/>
      <c r="D6" s="3645"/>
      <c r="E6" s="3645"/>
      <c r="F6" s="3645"/>
      <c r="G6" s="3645"/>
      <c r="H6" s="3645"/>
      <c r="I6" s="3645"/>
      <c r="J6" s="3645"/>
      <c r="K6" s="3645"/>
      <c r="L6" s="3645"/>
      <c r="M6" s="3645"/>
      <c r="N6" s="3645"/>
      <c r="O6" s="3645"/>
      <c r="P6" s="3646"/>
    </row>
    <row r="7" spans="1:16" ht="15.75" customHeight="1" thickBot="1">
      <c r="B7" s="3647"/>
      <c r="C7" s="3648"/>
      <c r="D7" s="3648"/>
      <c r="E7" s="3648"/>
      <c r="F7" s="3648"/>
      <c r="G7" s="3648"/>
      <c r="H7" s="3648"/>
      <c r="I7" s="3648"/>
      <c r="J7" s="3648"/>
      <c r="K7" s="3648"/>
      <c r="L7" s="3648"/>
      <c r="M7" s="3648"/>
      <c r="N7" s="3648"/>
      <c r="O7" s="3648"/>
      <c r="P7" s="3649"/>
    </row>
    <row r="8" spans="1:16">
      <c r="B8" s="3631"/>
      <c r="C8" s="3631"/>
      <c r="D8" s="3631"/>
      <c r="E8" s="3631"/>
      <c r="F8" s="3631"/>
      <c r="G8" s="3631"/>
      <c r="H8" s="3631"/>
      <c r="I8" s="3631"/>
      <c r="J8" s="3631"/>
      <c r="K8" s="3631"/>
      <c r="L8" s="3631"/>
      <c r="M8" s="3631"/>
      <c r="N8" s="3631"/>
      <c r="O8" s="3650" t="str">
        <f ca="1">"Page "&amp;_xlfn.SHEET()&amp;" sur "&amp;_xlfn.SHEETS()</f>
        <v>Page 11 sur 12</v>
      </c>
    </row>
    <row r="9" spans="1:16" s="709" customFormat="1" ht="21.75" customHeight="1">
      <c r="A9" s="3635"/>
      <c r="B9" s="3631"/>
      <c r="C9" s="3651" t="s">
        <v>1512</v>
      </c>
      <c r="D9" s="1166"/>
      <c r="E9" s="708"/>
      <c r="F9" s="708"/>
      <c r="G9" s="708"/>
      <c r="H9" s="708"/>
      <c r="I9" s="708"/>
      <c r="J9" s="708"/>
      <c r="K9" s="708"/>
      <c r="L9" s="708"/>
      <c r="M9" s="708"/>
      <c r="N9" s="708"/>
      <c r="O9" s="708"/>
      <c r="P9" s="708"/>
    </row>
    <row r="10" spans="1:16" ht="28.5">
      <c r="B10" s="3631"/>
      <c r="C10" s="3652" t="s">
        <v>6388</v>
      </c>
      <c r="D10" s="3631"/>
      <c r="E10" s="3631"/>
      <c r="F10" s="3631"/>
      <c r="G10" s="3631"/>
      <c r="H10" s="3631"/>
      <c r="I10" s="3631"/>
      <c r="J10" s="3631"/>
      <c r="K10" s="3631"/>
      <c r="L10" s="3631"/>
      <c r="M10" s="3631"/>
      <c r="N10" s="3631"/>
      <c r="O10" s="3631"/>
      <c r="P10" s="3631"/>
    </row>
    <row r="11" spans="1:16" ht="23.25">
      <c r="B11" s="3631"/>
      <c r="C11" s="3653" t="s">
        <v>4778</v>
      </c>
      <c r="D11" s="3631"/>
      <c r="E11" s="3631"/>
      <c r="F11" s="3631"/>
      <c r="G11" s="3631"/>
      <c r="H11" s="3631"/>
      <c r="I11" s="3631"/>
      <c r="J11" s="3631"/>
      <c r="K11" s="3631"/>
      <c r="L11" s="3631"/>
      <c r="M11" s="3631"/>
      <c r="N11" s="3631"/>
      <c r="O11" s="3631"/>
      <c r="P11" s="3631"/>
    </row>
    <row r="12" spans="1:16" ht="18.75">
      <c r="B12" s="3630" t="s">
        <v>6389</v>
      </c>
      <c r="C12" s="3631"/>
      <c r="D12" s="3631"/>
      <c r="E12" s="3631"/>
      <c r="F12" s="3631"/>
      <c r="G12" s="3631"/>
      <c r="H12" s="3631"/>
      <c r="I12" s="3631"/>
      <c r="J12" s="3631"/>
      <c r="K12" s="3631"/>
      <c r="L12" s="3631"/>
      <c r="M12" s="3631"/>
      <c r="N12" s="3631"/>
      <c r="O12" s="3631"/>
      <c r="P12" s="3631"/>
    </row>
    <row r="13" spans="1:16">
      <c r="B13" s="3654" t="s">
        <v>1456</v>
      </c>
      <c r="C13" s="3655" t="s">
        <v>6390</v>
      </c>
      <c r="D13" s="3631"/>
      <c r="E13" s="3631"/>
      <c r="F13" s="3631"/>
      <c r="G13" s="3631"/>
      <c r="H13" s="3631"/>
      <c r="I13" s="3631"/>
      <c r="J13" s="3631"/>
      <c r="K13" s="3631"/>
      <c r="L13" s="3631"/>
      <c r="M13" s="3631"/>
      <c r="N13" s="3631"/>
      <c r="O13" s="3631"/>
      <c r="P13" s="3631"/>
    </row>
    <row r="14" spans="1:16">
      <c r="B14" s="3631"/>
      <c r="C14" s="3631"/>
      <c r="D14" s="3631"/>
      <c r="E14" s="3631"/>
      <c r="F14" s="3631"/>
      <c r="G14" s="3631"/>
      <c r="H14" s="3631"/>
      <c r="I14" s="3631"/>
      <c r="J14" s="3631"/>
      <c r="K14" s="3631"/>
      <c r="L14" s="3631"/>
      <c r="M14" s="3631"/>
      <c r="N14" s="3631"/>
      <c r="O14" s="3631"/>
      <c r="P14" s="3631"/>
    </row>
    <row r="15" spans="1:16" ht="18.75">
      <c r="B15" s="3630" t="s">
        <v>6391</v>
      </c>
      <c r="C15" s="3631"/>
      <c r="D15" s="3631"/>
      <c r="E15" s="3631"/>
      <c r="F15" s="3631"/>
      <c r="G15" s="3631"/>
      <c r="H15" s="3631"/>
      <c r="I15" s="3631"/>
      <c r="J15" s="3631"/>
      <c r="K15" s="3631"/>
      <c r="L15" s="3631"/>
      <c r="M15" s="3631"/>
      <c r="N15" s="3631"/>
      <c r="O15" s="3631"/>
      <c r="P15" s="3631"/>
    </row>
    <row r="16" spans="1:16">
      <c r="B16" s="3654" t="s">
        <v>1456</v>
      </c>
      <c r="C16" s="3656" t="s">
        <v>6392</v>
      </c>
      <c r="D16" s="3631"/>
      <c r="E16" s="3631"/>
      <c r="F16" s="3631"/>
      <c r="G16" s="3631"/>
      <c r="H16" s="3631"/>
      <c r="I16" s="3631"/>
      <c r="J16" s="3631"/>
      <c r="K16" s="3631"/>
      <c r="L16" s="3631"/>
      <c r="M16" s="3631"/>
      <c r="N16" s="3631"/>
      <c r="O16" s="3631"/>
      <c r="P16" s="3631"/>
    </row>
    <row r="17" spans="2:16">
      <c r="B17" s="3631"/>
      <c r="C17" s="3631"/>
      <c r="D17" s="3631"/>
      <c r="E17" s="3631"/>
      <c r="F17" s="3631"/>
      <c r="G17" s="3631"/>
      <c r="H17" s="3631"/>
      <c r="I17" s="3631"/>
      <c r="J17" s="3631"/>
      <c r="K17" s="3631"/>
      <c r="L17" s="3631"/>
      <c r="M17" s="3631"/>
      <c r="N17" s="3631"/>
      <c r="O17" s="3631"/>
      <c r="P17" s="3631"/>
    </row>
    <row r="18" spans="2:16">
      <c r="B18" s="3654" t="s">
        <v>1456</v>
      </c>
      <c r="C18" s="3656" t="s">
        <v>6393</v>
      </c>
      <c r="D18" s="3631"/>
      <c r="E18" s="3631"/>
      <c r="F18" s="3631"/>
      <c r="G18" s="3631"/>
      <c r="H18" s="3631"/>
      <c r="I18" s="3631"/>
      <c r="J18" s="3631"/>
      <c r="K18" s="3631"/>
      <c r="L18" s="3631"/>
      <c r="M18" s="3631"/>
      <c r="N18" s="3631"/>
      <c r="O18" s="3631"/>
      <c r="P18" s="3631"/>
    </row>
    <row r="19" spans="2:16">
      <c r="B19" s="3631"/>
      <c r="C19" s="3631"/>
      <c r="D19" s="3631"/>
      <c r="E19" s="3631"/>
      <c r="F19" s="3631"/>
      <c r="G19" s="3631"/>
      <c r="H19" s="3631"/>
      <c r="I19" s="3631"/>
      <c r="J19" s="3631"/>
      <c r="K19" s="3631"/>
      <c r="L19" s="3631"/>
      <c r="M19" s="3631"/>
      <c r="N19" s="3631"/>
      <c r="O19" s="3631"/>
      <c r="P19" s="3631"/>
    </row>
    <row r="20" spans="2:16">
      <c r="B20" s="3631"/>
      <c r="C20" s="3657" t="s">
        <v>6394</v>
      </c>
      <c r="D20" s="3631"/>
      <c r="E20" s="3631"/>
      <c r="F20" s="3631"/>
      <c r="G20" s="3631"/>
      <c r="H20" s="3631"/>
      <c r="I20" s="3631"/>
      <c r="J20" s="3631"/>
      <c r="K20" s="3631"/>
      <c r="L20" s="3631"/>
      <c r="M20" s="3631"/>
      <c r="N20" s="3631"/>
      <c r="O20" s="3631"/>
      <c r="P20" s="3631"/>
    </row>
    <row r="21" spans="2:16">
      <c r="B21" s="3631"/>
      <c r="C21" s="3657" t="s">
        <v>6395</v>
      </c>
      <c r="D21" s="3631"/>
      <c r="E21" s="3631"/>
      <c r="F21" s="3631"/>
      <c r="G21" s="3631"/>
      <c r="H21" s="3631"/>
      <c r="I21" s="3631"/>
      <c r="J21" s="3631"/>
      <c r="K21" s="3631"/>
      <c r="L21" s="3631"/>
      <c r="M21" s="3631"/>
      <c r="N21" s="3631"/>
      <c r="O21" s="3631"/>
      <c r="P21" s="3631"/>
    </row>
    <row r="22" spans="2:16">
      <c r="B22" s="3631"/>
      <c r="C22" s="3657" t="s">
        <v>6396</v>
      </c>
      <c r="D22" s="3631"/>
      <c r="E22" s="3631"/>
      <c r="F22" s="3631"/>
      <c r="G22" s="3631"/>
      <c r="H22" s="3631"/>
      <c r="I22" s="3631"/>
      <c r="J22" s="3631"/>
      <c r="K22" s="3631"/>
      <c r="L22" s="3631"/>
      <c r="M22" s="3631"/>
      <c r="N22" s="3631"/>
      <c r="O22" s="3631"/>
      <c r="P22" s="3631"/>
    </row>
    <row r="23" spans="2:16">
      <c r="B23" s="3631"/>
      <c r="C23" s="3631"/>
      <c r="D23" s="3631"/>
      <c r="E23" s="3631"/>
      <c r="F23" s="3631"/>
      <c r="G23" s="3631"/>
      <c r="H23" s="3631"/>
      <c r="I23" s="3631"/>
      <c r="J23" s="3631"/>
      <c r="K23" s="3631"/>
      <c r="L23" s="3631"/>
      <c r="M23" s="3631"/>
      <c r="N23" s="3631"/>
      <c r="O23" s="3631"/>
      <c r="P23" s="3631"/>
    </row>
    <row r="24" spans="2:16">
      <c r="B24" s="3631"/>
      <c r="C24" s="3657" t="s">
        <v>6397</v>
      </c>
      <c r="D24" s="3631"/>
      <c r="E24" s="3631"/>
      <c r="F24" s="3631"/>
      <c r="G24" s="3631"/>
      <c r="H24" s="3631"/>
      <c r="I24" s="3631"/>
      <c r="J24" s="3631"/>
      <c r="K24" s="3631"/>
      <c r="L24" s="3631"/>
      <c r="M24" s="3631"/>
      <c r="N24" s="3631"/>
      <c r="O24" s="3631"/>
      <c r="P24" s="3631"/>
    </row>
    <row r="25" spans="2:16">
      <c r="B25" s="3631"/>
      <c r="C25" s="3657" t="s">
        <v>6398</v>
      </c>
      <c r="D25" s="3631"/>
      <c r="E25" s="3631"/>
      <c r="F25" s="3631"/>
      <c r="G25" s="3631"/>
      <c r="H25" s="3631"/>
      <c r="I25" s="3631"/>
      <c r="J25" s="3631"/>
      <c r="K25" s="3631"/>
      <c r="L25" s="3631"/>
      <c r="M25" s="3631"/>
      <c r="N25" s="3631"/>
      <c r="O25" s="3631"/>
      <c r="P25" s="3631"/>
    </row>
    <row r="26" spans="2:16">
      <c r="B26" s="3631"/>
      <c r="C26" s="3657" t="s">
        <v>6399</v>
      </c>
      <c r="D26" s="3631"/>
      <c r="E26" s="3631"/>
      <c r="F26" s="3631"/>
      <c r="G26" s="3631"/>
      <c r="H26" s="3631"/>
      <c r="I26" s="3631"/>
      <c r="J26" s="3631"/>
      <c r="K26" s="3631"/>
      <c r="L26" s="3631"/>
      <c r="M26" s="3631"/>
      <c r="N26" s="3631"/>
      <c r="O26" s="3631"/>
      <c r="P26" s="3631"/>
    </row>
    <row r="27" spans="2:16">
      <c r="B27" s="3631"/>
      <c r="C27" s="3657" t="s">
        <v>6400</v>
      </c>
      <c r="D27" s="3631"/>
      <c r="E27" s="3631"/>
      <c r="F27" s="3631"/>
      <c r="G27" s="3631"/>
      <c r="H27" s="3631"/>
      <c r="I27" s="3631"/>
      <c r="J27" s="3631"/>
      <c r="K27" s="3631"/>
      <c r="L27" s="3631"/>
      <c r="M27" s="3631"/>
      <c r="N27" s="3631"/>
      <c r="O27" s="3631"/>
      <c r="P27" s="3631"/>
    </row>
    <row r="28" spans="2:16">
      <c r="B28" s="3631"/>
      <c r="C28" s="3657" t="s">
        <v>6401</v>
      </c>
      <c r="D28" s="3631"/>
      <c r="E28" s="3631"/>
      <c r="F28" s="3631"/>
      <c r="G28" s="3631"/>
      <c r="H28" s="3631"/>
      <c r="I28" s="3631"/>
      <c r="J28" s="3631"/>
      <c r="K28" s="3631"/>
      <c r="L28" s="3631"/>
      <c r="M28" s="3631"/>
      <c r="N28" s="3631"/>
      <c r="O28" s="3631"/>
      <c r="P28" s="3631"/>
    </row>
    <row r="29" spans="2:16">
      <c r="B29" s="3631"/>
      <c r="C29" s="3657" t="s">
        <v>6402</v>
      </c>
      <c r="D29" s="3631"/>
      <c r="E29" s="3631"/>
      <c r="F29" s="3631"/>
      <c r="G29" s="3631"/>
      <c r="H29" s="3631"/>
      <c r="I29" s="3631"/>
      <c r="J29" s="3631"/>
      <c r="K29" s="3631"/>
      <c r="L29" s="3631"/>
      <c r="M29" s="3631"/>
      <c r="N29" s="3631"/>
      <c r="O29" s="3631"/>
      <c r="P29" s="3631"/>
    </row>
    <row r="30" spans="2:16">
      <c r="B30" s="3631"/>
      <c r="C30" s="3631"/>
      <c r="D30" s="3631"/>
      <c r="E30" s="3631"/>
      <c r="F30" s="3631"/>
      <c r="G30" s="3631"/>
      <c r="H30" s="3631"/>
      <c r="I30" s="3631"/>
      <c r="J30" s="3631"/>
      <c r="K30" s="3631"/>
      <c r="L30" s="3631"/>
      <c r="M30" s="3631"/>
      <c r="N30" s="3631"/>
      <c r="O30" s="3631"/>
      <c r="P30" s="3631"/>
    </row>
    <row r="31" spans="2:16">
      <c r="B31" s="3631"/>
      <c r="C31" s="3657" t="s">
        <v>6403</v>
      </c>
      <c r="D31" s="3631"/>
      <c r="E31" s="3631"/>
      <c r="F31" s="3631"/>
      <c r="G31" s="3631"/>
      <c r="H31" s="3631"/>
      <c r="I31" s="3631"/>
      <c r="J31" s="3631"/>
      <c r="K31" s="3631"/>
      <c r="L31" s="3631"/>
      <c r="M31" s="3631"/>
      <c r="N31" s="3631"/>
      <c r="O31" s="3631"/>
      <c r="P31" s="3631"/>
    </row>
    <row r="32" spans="2:16">
      <c r="B32" s="3631"/>
      <c r="C32" s="3657" t="s">
        <v>6404</v>
      </c>
      <c r="D32" s="3631"/>
      <c r="E32" s="3631"/>
      <c r="F32" s="3631"/>
      <c r="G32" s="3631"/>
      <c r="H32" s="3631"/>
      <c r="I32" s="3631"/>
      <c r="J32" s="3631"/>
      <c r="K32" s="3631"/>
      <c r="L32" s="3631"/>
      <c r="M32" s="3631"/>
      <c r="N32" s="3631"/>
      <c r="O32" s="3631"/>
      <c r="P32" s="3631"/>
    </row>
    <row r="33" spans="2:16">
      <c r="B33" s="3631"/>
      <c r="C33" s="3657" t="s">
        <v>6405</v>
      </c>
      <c r="D33" s="3631"/>
      <c r="E33" s="3631"/>
      <c r="F33" s="3631"/>
      <c r="G33" s="3631"/>
      <c r="H33" s="3631"/>
      <c r="I33" s="3631"/>
      <c r="J33" s="3631"/>
      <c r="K33" s="3631"/>
      <c r="L33" s="3631"/>
      <c r="M33" s="3631"/>
      <c r="N33" s="3631"/>
      <c r="O33" s="3631"/>
      <c r="P33" s="3631"/>
    </row>
    <row r="34" spans="2:16">
      <c r="B34" s="3631"/>
      <c r="C34" s="3631"/>
      <c r="D34" s="3631"/>
      <c r="E34" s="3631"/>
      <c r="F34" s="3631"/>
      <c r="G34" s="3631"/>
      <c r="H34" s="3631"/>
      <c r="I34" s="3631"/>
      <c r="J34" s="3631"/>
      <c r="K34" s="3631"/>
      <c r="L34" s="3631"/>
      <c r="M34" s="3631"/>
      <c r="N34" s="3631"/>
      <c r="O34" s="3631"/>
      <c r="P34" s="3631"/>
    </row>
    <row r="35" spans="2:16" ht="18.75">
      <c r="B35" s="3630" t="s">
        <v>6406</v>
      </c>
      <c r="C35" s="3631"/>
      <c r="D35" s="3631"/>
      <c r="E35" s="3631"/>
      <c r="F35" s="3631"/>
      <c r="G35" s="3631"/>
      <c r="H35" s="3631"/>
      <c r="I35" s="3631"/>
      <c r="J35" s="3631"/>
      <c r="K35" s="3631"/>
      <c r="L35" s="3631"/>
      <c r="M35" s="3631"/>
      <c r="N35" s="3631"/>
      <c r="O35" s="3631"/>
      <c r="P35" s="3631"/>
    </row>
    <row r="36" spans="2:16">
      <c r="B36" s="3654" t="s">
        <v>1456</v>
      </c>
      <c r="C36" s="3656" t="s">
        <v>6407</v>
      </c>
      <c r="D36" s="3631"/>
      <c r="E36" s="3631"/>
      <c r="F36" s="3631"/>
      <c r="G36" s="3631"/>
      <c r="H36" s="3631"/>
      <c r="I36" s="3631"/>
      <c r="J36" s="3631"/>
      <c r="K36" s="3631"/>
      <c r="L36" s="3631"/>
      <c r="M36" s="3631"/>
      <c r="N36" s="3631"/>
      <c r="O36" s="3631"/>
      <c r="P36" s="3631"/>
    </row>
    <row r="37" spans="2:16">
      <c r="B37" s="3631"/>
      <c r="C37" s="3631"/>
      <c r="D37" s="3631"/>
      <c r="E37" s="3631"/>
      <c r="F37" s="3631"/>
      <c r="G37" s="3631"/>
      <c r="H37" s="3631"/>
      <c r="I37" s="3631"/>
      <c r="J37" s="3631"/>
      <c r="K37" s="3631"/>
      <c r="L37" s="3631"/>
      <c r="M37" s="3631"/>
      <c r="N37" s="3631"/>
      <c r="O37" s="3631"/>
      <c r="P37" s="3631"/>
    </row>
    <row r="38" spans="2:16" ht="18.75">
      <c r="B38" s="3630" t="s">
        <v>6408</v>
      </c>
      <c r="C38" s="3631"/>
      <c r="D38" s="3631"/>
      <c r="E38" s="3631"/>
      <c r="F38" s="3631"/>
      <c r="G38" s="3631"/>
      <c r="H38" s="3631"/>
      <c r="I38" s="3631"/>
      <c r="J38" s="3631"/>
      <c r="K38" s="3631"/>
      <c r="L38" s="3631"/>
      <c r="M38" s="3631"/>
      <c r="N38" s="3631"/>
      <c r="O38" s="3631"/>
      <c r="P38" s="3631"/>
    </row>
    <row r="39" spans="2:16">
      <c r="B39" s="3654" t="s">
        <v>1456</v>
      </c>
      <c r="C39" s="3656" t="s">
        <v>6409</v>
      </c>
      <c r="D39" s="3631"/>
      <c r="E39" s="3631"/>
      <c r="F39" s="3631"/>
      <c r="G39" s="3631"/>
      <c r="H39" s="3631"/>
      <c r="I39" s="3631"/>
      <c r="J39" s="3631"/>
      <c r="K39" s="3631"/>
      <c r="L39" s="3631"/>
      <c r="M39" s="3631"/>
      <c r="N39" s="3631"/>
      <c r="O39" s="3631"/>
      <c r="P39" s="3631"/>
    </row>
    <row r="40" spans="2:16">
      <c r="B40" s="3656"/>
      <c r="C40" s="3656"/>
      <c r="D40" s="3631"/>
      <c r="E40" s="3631"/>
      <c r="F40" s="3631"/>
      <c r="G40" s="3631"/>
      <c r="H40" s="3631"/>
      <c r="I40" s="3631"/>
      <c r="J40" s="3631"/>
      <c r="K40" s="3631"/>
      <c r="L40" s="3631"/>
      <c r="M40" s="3631"/>
      <c r="N40" s="3631"/>
      <c r="O40" s="3631"/>
      <c r="P40" s="3631"/>
    </row>
    <row r="41" spans="2:16" ht="18.75">
      <c r="B41" s="3630" t="s">
        <v>6410</v>
      </c>
      <c r="C41" s="3631"/>
      <c r="D41" s="3631"/>
      <c r="E41" s="3631"/>
      <c r="F41" s="3631"/>
      <c r="G41" s="3631"/>
      <c r="H41" s="3631"/>
      <c r="I41" s="3631"/>
      <c r="J41" s="3631"/>
      <c r="K41" s="3631"/>
      <c r="L41" s="3631"/>
      <c r="M41" s="3631"/>
      <c r="N41" s="3631"/>
      <c r="O41" s="3631"/>
      <c r="P41" s="3631"/>
    </row>
    <row r="42" spans="2:16">
      <c r="B42" s="3654" t="s">
        <v>1456</v>
      </c>
      <c r="C42" s="3655" t="s">
        <v>6411</v>
      </c>
      <c r="D42" s="3631"/>
      <c r="E42" s="3631"/>
      <c r="F42" s="3631"/>
      <c r="G42" s="3631"/>
      <c r="H42" s="3631"/>
      <c r="I42" s="3631"/>
      <c r="J42" s="3631"/>
      <c r="K42" s="3631"/>
      <c r="L42" s="3631"/>
      <c r="M42" s="3631"/>
      <c r="N42" s="3631"/>
      <c r="O42" s="3631"/>
      <c r="P42" s="3631"/>
    </row>
    <row r="43" spans="2:16">
      <c r="B43" s="3631"/>
      <c r="C43" s="3631"/>
      <c r="D43" s="3631"/>
      <c r="E43" s="3631"/>
      <c r="F43" s="3631"/>
      <c r="G43" s="3631"/>
      <c r="H43" s="3631"/>
      <c r="I43" s="3631"/>
      <c r="J43" s="3631"/>
      <c r="K43" s="3631"/>
      <c r="L43" s="3631"/>
      <c r="M43" s="3631"/>
      <c r="N43" s="3631"/>
      <c r="O43" s="3631"/>
      <c r="P43" s="3631"/>
    </row>
    <row r="44" spans="2:16" ht="18.75">
      <c r="B44" s="3630" t="s">
        <v>6412</v>
      </c>
      <c r="C44" s="3631"/>
      <c r="D44" s="3631"/>
      <c r="E44" s="3631"/>
      <c r="F44" s="3631"/>
      <c r="G44" s="3631"/>
      <c r="H44" s="3631"/>
      <c r="I44" s="3631"/>
      <c r="J44" s="3631"/>
      <c r="K44" s="3631"/>
      <c r="L44" s="3631"/>
      <c r="M44" s="3631"/>
      <c r="N44" s="3631"/>
      <c r="O44" s="3631"/>
      <c r="P44" s="3631"/>
    </row>
    <row r="45" spans="2:16">
      <c r="B45" s="3654" t="s">
        <v>1456</v>
      </c>
      <c r="C45" s="3656" t="s">
        <v>6413</v>
      </c>
      <c r="D45" s="3631"/>
      <c r="E45" s="3631"/>
      <c r="F45" s="3631"/>
      <c r="G45" s="3631"/>
      <c r="H45" s="3631"/>
      <c r="I45" s="3631"/>
      <c r="J45" s="3631"/>
      <c r="K45" s="3631"/>
      <c r="L45" s="3631"/>
      <c r="M45" s="3631"/>
      <c r="N45" s="3631"/>
      <c r="O45" s="3631"/>
      <c r="P45" s="3631"/>
    </row>
    <row r="46" spans="2:16">
      <c r="B46" s="3631"/>
      <c r="C46" s="3631"/>
      <c r="D46" s="3631"/>
      <c r="E46" s="3631"/>
      <c r="F46" s="3631"/>
      <c r="G46" s="3631"/>
      <c r="H46" s="3631"/>
      <c r="I46" s="3631"/>
      <c r="J46" s="3631"/>
      <c r="K46" s="3631"/>
      <c r="L46" s="3631"/>
      <c r="M46" s="3631"/>
      <c r="N46" s="3631"/>
      <c r="O46" s="3631"/>
      <c r="P46" s="3631"/>
    </row>
    <row r="47" spans="2:16">
      <c r="B47" s="3631"/>
      <c r="C47" s="3631" t="s">
        <v>6414</v>
      </c>
      <c r="D47" s="3631"/>
      <c r="E47" s="3631"/>
      <c r="F47" s="3631"/>
      <c r="G47" s="3631"/>
      <c r="H47" s="3631"/>
      <c r="I47" s="3631"/>
      <c r="J47" s="3631"/>
      <c r="K47" s="3631"/>
      <c r="L47" s="3631"/>
      <c r="M47" s="3631"/>
      <c r="N47" s="3631"/>
      <c r="O47" s="3631"/>
      <c r="P47" s="3631"/>
    </row>
    <row r="48" spans="2:16">
      <c r="B48" s="3631"/>
      <c r="C48" s="3631" t="s">
        <v>6415</v>
      </c>
      <c r="D48" s="3631"/>
      <c r="E48" s="3631"/>
      <c r="F48" s="3631"/>
      <c r="G48" s="3631"/>
      <c r="H48" s="3631"/>
      <c r="I48" s="3631"/>
      <c r="J48" s="3631"/>
      <c r="K48" s="3631"/>
      <c r="L48" s="3631"/>
      <c r="M48" s="3631"/>
      <c r="N48" s="3631"/>
      <c r="O48" s="3631"/>
      <c r="P48" s="3631"/>
    </row>
    <row r="49" spans="1:16">
      <c r="B49" s="3631"/>
      <c r="C49" s="3631" t="s">
        <v>6416</v>
      </c>
      <c r="D49" s="3631"/>
      <c r="E49" s="3631"/>
      <c r="F49" s="3631"/>
      <c r="G49" s="3631"/>
      <c r="H49" s="3631"/>
      <c r="I49" s="3631"/>
      <c r="J49" s="3631"/>
      <c r="K49" s="3631"/>
      <c r="L49" s="3631"/>
      <c r="M49" s="3631"/>
      <c r="N49" s="3631"/>
      <c r="O49" s="3631"/>
      <c r="P49" s="3631"/>
    </row>
    <row r="50" spans="1:16">
      <c r="B50" s="3631"/>
      <c r="C50" s="3631"/>
      <c r="D50" s="3631"/>
      <c r="E50" s="3631"/>
      <c r="F50" s="3631"/>
      <c r="G50" s="3631"/>
      <c r="H50" s="3631"/>
      <c r="I50" s="3631"/>
      <c r="J50" s="3631"/>
      <c r="K50" s="3631"/>
      <c r="L50" s="3631"/>
      <c r="M50" s="3631"/>
      <c r="N50" s="3631"/>
      <c r="O50" s="3631"/>
      <c r="P50" s="3631"/>
    </row>
    <row r="51" spans="1:16">
      <c r="B51" s="3631"/>
      <c r="C51" s="3657" t="s">
        <v>6417</v>
      </c>
      <c r="D51" s="3631"/>
      <c r="E51" s="3631"/>
      <c r="F51" s="3631"/>
      <c r="G51" s="3631"/>
      <c r="H51" s="3631"/>
      <c r="I51" s="3631"/>
      <c r="J51" s="3631"/>
      <c r="K51" s="3631"/>
      <c r="L51" s="3631"/>
      <c r="M51" s="3631"/>
      <c r="N51" s="3631"/>
      <c r="O51" s="3631"/>
      <c r="P51" s="3631"/>
    </row>
    <row r="52" spans="1:16">
      <c r="B52" s="3631"/>
      <c r="C52" s="3657" t="s">
        <v>6418</v>
      </c>
      <c r="D52" s="3631"/>
      <c r="E52" s="3631"/>
      <c r="F52" s="3631"/>
      <c r="G52" s="3631"/>
      <c r="H52" s="3631"/>
      <c r="I52" s="3631"/>
      <c r="J52" s="3631"/>
      <c r="K52" s="3631"/>
      <c r="L52" s="3631"/>
      <c r="M52" s="3631"/>
      <c r="N52" s="3631"/>
      <c r="O52" s="3631"/>
      <c r="P52" s="3631"/>
    </row>
    <row r="53" spans="1:16">
      <c r="B53" s="3631"/>
      <c r="C53" s="3657" t="s">
        <v>6419</v>
      </c>
      <c r="D53" s="3631"/>
      <c r="E53" s="3631"/>
      <c r="F53" s="3631"/>
      <c r="G53" s="3631"/>
      <c r="H53" s="3631"/>
      <c r="I53" s="3631"/>
      <c r="J53" s="3631"/>
      <c r="K53" s="3631"/>
      <c r="L53" s="3631"/>
      <c r="M53" s="3631"/>
      <c r="N53" s="3631"/>
      <c r="O53" s="3631"/>
      <c r="P53" s="3631"/>
    </row>
    <row r="54" spans="1:16">
      <c r="B54" s="3631"/>
      <c r="C54" s="3657" t="s">
        <v>6420</v>
      </c>
      <c r="D54" s="3631"/>
      <c r="E54" s="3631"/>
      <c r="F54" s="3631"/>
      <c r="G54" s="3631"/>
      <c r="H54" s="3631"/>
      <c r="I54" s="3631"/>
      <c r="J54" s="3631"/>
      <c r="K54" s="3631"/>
      <c r="L54" s="3631"/>
      <c r="M54" s="3631"/>
      <c r="N54" s="3631"/>
      <c r="O54" s="3631"/>
      <c r="P54" s="3631"/>
    </row>
    <row r="55" spans="1:16">
      <c r="B55" s="3631"/>
      <c r="C55" s="3631"/>
      <c r="D55" s="3631"/>
      <c r="E55" s="3631"/>
      <c r="F55" s="3631"/>
      <c r="G55" s="3631"/>
      <c r="H55" s="3631"/>
      <c r="I55" s="3631"/>
      <c r="J55" s="3631"/>
      <c r="K55" s="3631"/>
      <c r="L55" s="3631"/>
      <c r="M55" s="3631"/>
      <c r="N55" s="3631"/>
      <c r="O55" s="3631"/>
      <c r="P55" s="3631"/>
    </row>
    <row r="56" spans="1:16">
      <c r="B56" s="3631"/>
      <c r="C56" s="3657" t="s">
        <v>6421</v>
      </c>
      <c r="D56" s="3631"/>
      <c r="E56" s="3631"/>
      <c r="F56" s="3631"/>
      <c r="G56" s="3631"/>
      <c r="H56" s="3631"/>
      <c r="I56" s="3631"/>
      <c r="J56" s="3631"/>
      <c r="K56" s="3631"/>
      <c r="L56" s="3631"/>
      <c r="M56" s="3631"/>
      <c r="N56" s="3631"/>
      <c r="O56" s="3631"/>
      <c r="P56" s="3631"/>
    </row>
    <row r="57" spans="1:16">
      <c r="B57" s="3631"/>
      <c r="C57" s="3657" t="s">
        <v>6422</v>
      </c>
      <c r="D57" s="3631"/>
      <c r="E57" s="3631"/>
      <c r="F57" s="3631"/>
      <c r="G57" s="3631"/>
      <c r="H57" s="3631"/>
      <c r="I57" s="3631"/>
      <c r="J57" s="3631"/>
      <c r="K57" s="3631"/>
      <c r="L57" s="3631"/>
      <c r="M57" s="3631"/>
      <c r="N57" s="3631"/>
      <c r="O57" s="3631"/>
      <c r="P57" s="3631"/>
    </row>
    <row r="58" spans="1:16">
      <c r="B58" s="3631"/>
      <c r="C58" s="3657" t="s">
        <v>6423</v>
      </c>
      <c r="D58" s="3631"/>
      <c r="E58" s="3631"/>
      <c r="F58" s="3631"/>
      <c r="G58" s="3631"/>
      <c r="H58" s="3631"/>
      <c r="I58" s="3631"/>
      <c r="J58" s="3631"/>
      <c r="K58" s="3631"/>
      <c r="L58" s="3631"/>
      <c r="M58" s="3631"/>
      <c r="N58" s="3631"/>
      <c r="O58" s="3631"/>
      <c r="P58" s="3631"/>
    </row>
    <row r="59" spans="1:16">
      <c r="B59" s="3631"/>
      <c r="C59" s="3631"/>
      <c r="D59" s="3631"/>
      <c r="E59" s="3631"/>
      <c r="F59" s="3631"/>
      <c r="G59" s="3631"/>
      <c r="H59" s="3631"/>
      <c r="I59" s="3631"/>
      <c r="J59" s="3631"/>
      <c r="K59" s="3631"/>
      <c r="L59" s="3631"/>
      <c r="M59" s="3631"/>
      <c r="N59" s="3631"/>
      <c r="O59" s="3631"/>
      <c r="P59" s="3631"/>
    </row>
    <row r="60" spans="1:16">
      <c r="A60" s="3658"/>
      <c r="B60" s="3658"/>
      <c r="C60" s="3658"/>
      <c r="D60" s="3658"/>
      <c r="E60" s="3658"/>
      <c r="F60" s="3658"/>
      <c r="G60" s="3658"/>
      <c r="H60" s="3658"/>
      <c r="I60" s="3658"/>
      <c r="J60" s="3658"/>
      <c r="K60" s="3658"/>
      <c r="L60" s="3658"/>
      <c r="M60" s="3658"/>
      <c r="N60" s="3658"/>
      <c r="O60" s="3658"/>
      <c r="P60" s="3658"/>
    </row>
    <row r="61" spans="1:16">
      <c r="B61" s="3631"/>
      <c r="C61" s="3631"/>
      <c r="D61" s="3631"/>
      <c r="E61" s="3631"/>
      <c r="F61" s="3631"/>
      <c r="G61" s="3631"/>
      <c r="H61" s="3631"/>
      <c r="I61" s="3631"/>
      <c r="J61" s="3631"/>
      <c r="K61" s="3631"/>
      <c r="L61" s="3631"/>
      <c r="M61" s="3631"/>
      <c r="N61" s="3631"/>
      <c r="O61" s="3631"/>
      <c r="P61" s="3631"/>
    </row>
    <row r="62" spans="1:16">
      <c r="B62" s="3654" t="s">
        <v>1456</v>
      </c>
      <c r="C62" s="3655" t="s">
        <v>6424</v>
      </c>
      <c r="D62" s="3631"/>
      <c r="E62" s="3631"/>
      <c r="F62" s="3631"/>
      <c r="G62" s="3631"/>
      <c r="H62" s="3631"/>
      <c r="I62" s="3631"/>
      <c r="J62" s="3631"/>
      <c r="K62" s="3631"/>
      <c r="L62" s="3631"/>
      <c r="M62" s="3631"/>
      <c r="N62" s="3631"/>
      <c r="O62" s="3631"/>
      <c r="P62" s="3631"/>
    </row>
    <row r="63" spans="1:16">
      <c r="B63" s="3631"/>
      <c r="C63" s="3631"/>
      <c r="D63" s="3631"/>
      <c r="E63" s="3631"/>
      <c r="F63" s="3631"/>
      <c r="G63" s="3631"/>
      <c r="H63" s="3631"/>
      <c r="I63" s="3631"/>
      <c r="J63" s="3631"/>
      <c r="K63" s="3631"/>
      <c r="L63" s="3631"/>
      <c r="M63" s="3631"/>
      <c r="N63" s="3631"/>
      <c r="O63" s="3631"/>
      <c r="P63" s="3631"/>
    </row>
    <row r="64" spans="1:16">
      <c r="B64" s="3631"/>
      <c r="C64" s="3631" t="s">
        <v>6425</v>
      </c>
      <c r="D64" s="3631"/>
      <c r="E64" s="3631"/>
      <c r="F64" s="3631"/>
      <c r="G64" s="3631"/>
      <c r="H64" s="3631"/>
      <c r="I64" s="3631"/>
      <c r="J64" s="3631"/>
      <c r="K64" s="3631"/>
      <c r="L64" s="3631"/>
      <c r="M64" s="3631"/>
      <c r="N64" s="3631"/>
      <c r="O64" s="3631"/>
      <c r="P64" s="3631"/>
    </row>
    <row r="65" spans="2:16">
      <c r="B65" s="3631"/>
      <c r="C65" s="3631" t="s">
        <v>6426</v>
      </c>
      <c r="D65" s="3631"/>
      <c r="E65" s="3631"/>
      <c r="F65" s="3631"/>
      <c r="G65" s="3631"/>
      <c r="H65" s="3631"/>
      <c r="I65" s="3631"/>
      <c r="J65" s="3631"/>
      <c r="K65" s="3631"/>
      <c r="L65" s="3631"/>
      <c r="M65" s="3631"/>
      <c r="N65" s="3631"/>
      <c r="O65" s="3631"/>
      <c r="P65" s="3631"/>
    </row>
    <row r="66" spans="2:16">
      <c r="B66" s="3631"/>
      <c r="C66" s="3631"/>
      <c r="D66" s="3631"/>
      <c r="E66" s="3631"/>
      <c r="F66" s="3631"/>
      <c r="G66" s="3631"/>
      <c r="H66" s="3631"/>
      <c r="I66" s="3631"/>
      <c r="J66" s="3631"/>
      <c r="K66" s="3631"/>
      <c r="L66" s="3631"/>
      <c r="M66" s="3631"/>
      <c r="N66" s="3631"/>
      <c r="O66" s="3631"/>
      <c r="P66" s="3631"/>
    </row>
    <row r="67" spans="2:16">
      <c r="B67" s="3631"/>
      <c r="C67" s="3631" t="s">
        <v>6427</v>
      </c>
      <c r="D67" s="3631"/>
      <c r="E67" s="3631"/>
      <c r="F67" s="3631"/>
      <c r="G67" s="3631"/>
      <c r="H67" s="3631"/>
      <c r="I67" s="3631"/>
      <c r="J67" s="3631"/>
      <c r="K67" s="3631"/>
      <c r="L67" s="3631"/>
      <c r="M67" s="3631"/>
      <c r="N67" s="3631"/>
      <c r="O67" s="3631"/>
      <c r="P67" s="3631"/>
    </row>
    <row r="68" spans="2:16">
      <c r="B68" s="3631"/>
      <c r="C68" s="3631" t="s">
        <v>6428</v>
      </c>
      <c r="D68" s="3631"/>
      <c r="E68" s="3631"/>
      <c r="F68" s="3631"/>
      <c r="G68" s="3631"/>
      <c r="H68" s="3631"/>
      <c r="I68" s="3631"/>
      <c r="J68" s="3631"/>
      <c r="K68" s="3631"/>
      <c r="L68" s="3631"/>
      <c r="M68" s="3631"/>
      <c r="N68" s="3631"/>
      <c r="O68" s="3631"/>
      <c r="P68" s="3631"/>
    </row>
    <row r="69" spans="2:16">
      <c r="B69" s="3631"/>
      <c r="C69" s="3631" t="s">
        <v>6429</v>
      </c>
      <c r="D69" s="3631"/>
      <c r="E69" s="3631"/>
      <c r="F69" s="3631"/>
      <c r="G69" s="3631"/>
      <c r="H69" s="3631"/>
      <c r="I69" s="3631"/>
      <c r="J69" s="3631"/>
      <c r="K69" s="3631"/>
      <c r="L69" s="3631"/>
      <c r="M69" s="3631"/>
      <c r="N69" s="3631"/>
      <c r="O69" s="3631"/>
      <c r="P69" s="3631"/>
    </row>
    <row r="70" spans="2:16">
      <c r="B70" s="3631"/>
      <c r="C70" s="3631" t="s">
        <v>6430</v>
      </c>
      <c r="D70" s="3631"/>
      <c r="E70" s="3631"/>
      <c r="F70" s="3631"/>
      <c r="G70" s="3631"/>
      <c r="H70" s="3631"/>
      <c r="I70" s="3631"/>
      <c r="J70" s="3631"/>
      <c r="K70" s="3631"/>
      <c r="L70" s="3631"/>
      <c r="M70" s="3631"/>
      <c r="N70" s="3631"/>
      <c r="O70" s="3631"/>
      <c r="P70" s="3631"/>
    </row>
    <row r="71" spans="2:16">
      <c r="B71" s="3631"/>
      <c r="C71" s="3631" t="s">
        <v>6431</v>
      </c>
      <c r="D71" s="3631"/>
      <c r="E71" s="3631"/>
      <c r="F71" s="3631"/>
      <c r="G71" s="3631"/>
      <c r="H71" s="3631"/>
      <c r="I71" s="3631"/>
      <c r="J71" s="3631"/>
      <c r="K71" s="3631"/>
      <c r="L71" s="3631"/>
      <c r="M71" s="3631"/>
      <c r="N71" s="3631"/>
      <c r="O71" s="3631"/>
      <c r="P71" s="3631"/>
    </row>
    <row r="72" spans="2:16">
      <c r="B72" s="3631"/>
      <c r="C72" s="3631" t="s">
        <v>6432</v>
      </c>
      <c r="D72" s="3631"/>
      <c r="E72" s="3631"/>
      <c r="F72" s="3631"/>
      <c r="G72" s="3631"/>
      <c r="H72" s="3631"/>
      <c r="I72" s="3631"/>
      <c r="J72" s="3631"/>
      <c r="K72" s="3631"/>
      <c r="L72" s="3631"/>
      <c r="M72" s="3631"/>
      <c r="N72" s="3631"/>
      <c r="O72" s="3631"/>
      <c r="P72" s="3631"/>
    </row>
    <row r="73" spans="2:16">
      <c r="B73" s="3631"/>
      <c r="C73" s="3631" t="s">
        <v>6433</v>
      </c>
      <c r="D73" s="3631"/>
      <c r="E73" s="3631"/>
      <c r="F73" s="3631"/>
      <c r="G73" s="3631"/>
      <c r="H73" s="3631"/>
      <c r="I73" s="3631"/>
      <c r="J73" s="3631"/>
      <c r="K73" s="3631"/>
      <c r="L73" s="3631"/>
      <c r="M73" s="3631"/>
      <c r="N73" s="3631"/>
      <c r="O73" s="3631"/>
      <c r="P73" s="3631"/>
    </row>
    <row r="74" spans="2:16">
      <c r="B74" s="3631"/>
      <c r="C74" s="3631" t="s">
        <v>6434</v>
      </c>
      <c r="D74" s="3631"/>
      <c r="E74" s="3631"/>
      <c r="F74" s="3631"/>
      <c r="G74" s="3631"/>
      <c r="H74" s="3631"/>
      <c r="I74" s="3631"/>
      <c r="J74" s="3631"/>
      <c r="K74" s="3631"/>
      <c r="L74" s="3631"/>
      <c r="M74" s="3631"/>
      <c r="N74" s="3631"/>
      <c r="O74" s="3631"/>
      <c r="P74" s="3631"/>
    </row>
    <row r="75" spans="2:16">
      <c r="B75" s="3631"/>
      <c r="C75" s="3631" t="s">
        <v>6435</v>
      </c>
      <c r="D75" s="3631"/>
      <c r="E75" s="3631"/>
      <c r="F75" s="3631"/>
      <c r="G75" s="3631"/>
      <c r="H75" s="3631"/>
      <c r="I75" s="3631"/>
      <c r="J75" s="3631"/>
      <c r="K75" s="3631"/>
      <c r="L75" s="3631"/>
      <c r="M75" s="3631"/>
      <c r="N75" s="3631"/>
      <c r="O75" s="3631"/>
      <c r="P75" s="3631"/>
    </row>
    <row r="76" spans="2:16">
      <c r="B76" s="3631"/>
      <c r="C76" s="3631" t="s">
        <v>6436</v>
      </c>
      <c r="D76" s="3631"/>
      <c r="E76" s="3631"/>
      <c r="F76" s="3631"/>
      <c r="G76" s="3631"/>
      <c r="H76" s="3631"/>
      <c r="I76" s="3631"/>
      <c r="J76" s="3631"/>
      <c r="K76" s="3631"/>
      <c r="L76" s="3631"/>
      <c r="M76" s="3631"/>
      <c r="N76" s="3631"/>
      <c r="O76" s="3631"/>
      <c r="P76" s="3631"/>
    </row>
    <row r="77" spans="2:16">
      <c r="B77" s="3631"/>
      <c r="C77" s="3631" t="s">
        <v>6437</v>
      </c>
      <c r="D77" s="3631"/>
      <c r="E77" s="3631"/>
      <c r="F77" s="3631"/>
      <c r="G77" s="3631"/>
      <c r="H77" s="3631"/>
      <c r="I77" s="3631"/>
      <c r="J77" s="3631"/>
      <c r="K77" s="3631"/>
      <c r="L77" s="3631"/>
      <c r="M77" s="3631"/>
      <c r="N77" s="3631"/>
      <c r="O77" s="3631"/>
      <c r="P77" s="3631"/>
    </row>
    <row r="78" spans="2:16">
      <c r="B78" s="3631"/>
      <c r="C78" s="3631" t="s">
        <v>6438</v>
      </c>
      <c r="D78" s="3631"/>
      <c r="E78" s="3631"/>
      <c r="F78" s="3631"/>
      <c r="G78" s="3631"/>
      <c r="H78" s="3631"/>
      <c r="I78" s="3631"/>
      <c r="J78" s="3631"/>
      <c r="K78" s="3631"/>
      <c r="L78" s="3631"/>
      <c r="M78" s="3631"/>
      <c r="N78" s="3631"/>
      <c r="O78" s="3631"/>
      <c r="P78" s="3631"/>
    </row>
    <row r="79" spans="2:16">
      <c r="B79" s="3631"/>
      <c r="C79" s="3631" t="s">
        <v>6439</v>
      </c>
      <c r="D79" s="3631"/>
      <c r="E79" s="3631"/>
      <c r="F79" s="3631"/>
      <c r="G79" s="3631"/>
      <c r="H79" s="3631"/>
      <c r="I79" s="3631"/>
      <c r="J79" s="3631"/>
      <c r="K79" s="3631"/>
      <c r="L79" s="3631"/>
      <c r="M79" s="3631"/>
      <c r="N79" s="3631"/>
      <c r="O79" s="3631"/>
      <c r="P79" s="3631"/>
    </row>
    <row r="80" spans="2:16">
      <c r="B80" s="3631"/>
      <c r="C80" s="3631" t="s">
        <v>6440</v>
      </c>
      <c r="D80" s="3631"/>
      <c r="E80" s="3631"/>
      <c r="F80" s="3631"/>
      <c r="G80" s="3631"/>
      <c r="H80" s="3631"/>
      <c r="I80" s="3631"/>
      <c r="J80" s="3631"/>
      <c r="K80" s="3631"/>
      <c r="L80" s="3631"/>
      <c r="M80" s="3631"/>
      <c r="N80" s="3631"/>
      <c r="O80" s="3631"/>
      <c r="P80" s="3631"/>
    </row>
    <row r="81" spans="2:16">
      <c r="B81" s="3631"/>
      <c r="C81" s="3631"/>
      <c r="D81" s="3631"/>
      <c r="E81" s="3631"/>
      <c r="F81" s="3631"/>
      <c r="G81" s="3631"/>
      <c r="H81" s="3631"/>
      <c r="I81" s="3631"/>
      <c r="J81" s="3631"/>
      <c r="K81" s="3631"/>
      <c r="L81" s="3631"/>
      <c r="M81" s="3631"/>
      <c r="N81" s="3631"/>
      <c r="O81" s="3631"/>
      <c r="P81" s="3631"/>
    </row>
    <row r="82" spans="2:16">
      <c r="B82" s="3631"/>
      <c r="C82" s="3631" t="s">
        <v>6441</v>
      </c>
      <c r="D82" s="3631"/>
      <c r="E82" s="3631"/>
      <c r="F82" s="3631"/>
      <c r="G82" s="3631"/>
      <c r="H82" s="3631"/>
      <c r="I82" s="3631"/>
      <c r="J82" s="3631"/>
      <c r="K82" s="3631"/>
      <c r="L82" s="3631"/>
      <c r="M82" s="3631"/>
      <c r="N82" s="3631"/>
      <c r="O82" s="3631"/>
      <c r="P82" s="3631"/>
    </row>
    <row r="83" spans="2:16">
      <c r="B83" s="3631"/>
      <c r="C83" s="3631" t="s">
        <v>6442</v>
      </c>
      <c r="D83" s="3631"/>
      <c r="E83" s="3631"/>
      <c r="F83" s="3631"/>
      <c r="G83" s="3631"/>
      <c r="H83" s="3631"/>
      <c r="I83" s="3631"/>
      <c r="J83" s="3631"/>
      <c r="K83" s="3631"/>
      <c r="L83" s="3631"/>
      <c r="M83" s="3631"/>
      <c r="N83" s="3631"/>
      <c r="O83" s="3631"/>
      <c r="P83" s="3631"/>
    </row>
    <row r="84" spans="2:16">
      <c r="B84" s="3631"/>
      <c r="C84" s="3631"/>
      <c r="D84" s="3631"/>
      <c r="E84" s="3631"/>
      <c r="F84" s="3631"/>
      <c r="G84" s="3631"/>
      <c r="H84" s="3631"/>
      <c r="I84" s="3631"/>
      <c r="J84" s="3631"/>
      <c r="K84" s="3631"/>
      <c r="L84" s="3631"/>
      <c r="M84" s="3631"/>
      <c r="N84" s="3631"/>
      <c r="O84" s="3631"/>
      <c r="P84" s="3631"/>
    </row>
    <row r="85" spans="2:16">
      <c r="B85" s="3631"/>
      <c r="C85" s="3631"/>
      <c r="D85" s="3631"/>
      <c r="E85" s="3631"/>
      <c r="F85" s="3631"/>
      <c r="G85" s="3631"/>
      <c r="H85" s="3631"/>
      <c r="I85" s="3631"/>
      <c r="J85" s="3631"/>
      <c r="K85" s="3631"/>
      <c r="L85" s="3631"/>
      <c r="M85" s="3631"/>
      <c r="N85" s="3631"/>
      <c r="O85" s="3631"/>
      <c r="P85" s="3631"/>
    </row>
    <row r="86" spans="2:16" ht="18.75">
      <c r="B86" s="3630" t="s">
        <v>6443</v>
      </c>
      <c r="C86" s="3631"/>
      <c r="D86" s="3631"/>
      <c r="E86" s="3631"/>
      <c r="F86" s="3631"/>
      <c r="G86" s="3631"/>
      <c r="H86" s="3631"/>
      <c r="I86" s="3631"/>
      <c r="J86" s="3631"/>
      <c r="K86" s="3631"/>
      <c r="L86" s="3631"/>
      <c r="M86" s="3631"/>
      <c r="N86" s="3631"/>
      <c r="O86" s="3631"/>
      <c r="P86" s="3631"/>
    </row>
    <row r="87" spans="2:16">
      <c r="B87" s="3654" t="s">
        <v>1456</v>
      </c>
      <c r="C87" s="3655" t="s">
        <v>6444</v>
      </c>
      <c r="D87" s="3631"/>
      <c r="E87" s="3631"/>
      <c r="F87" s="3631"/>
      <c r="G87" s="3631"/>
      <c r="H87" s="3631"/>
      <c r="I87" s="3631"/>
      <c r="J87" s="3631"/>
      <c r="K87" s="3631"/>
      <c r="L87" s="3631"/>
      <c r="M87" s="3631"/>
      <c r="N87" s="3631"/>
      <c r="O87" s="3631"/>
      <c r="P87" s="3631"/>
    </row>
    <row r="88" spans="2:16">
      <c r="B88" s="3631"/>
      <c r="C88" s="3631"/>
      <c r="D88" s="3631"/>
      <c r="E88" s="3631"/>
      <c r="F88" s="3631"/>
      <c r="G88" s="3631"/>
      <c r="H88" s="3631"/>
      <c r="I88" s="3631"/>
      <c r="J88" s="3631"/>
      <c r="K88" s="3631"/>
      <c r="L88" s="3631"/>
      <c r="M88" s="3631"/>
      <c r="N88" s="3631"/>
      <c r="O88" s="3631"/>
      <c r="P88" s="3631"/>
    </row>
    <row r="89" spans="2:16" ht="18.75">
      <c r="B89" s="3654" t="s">
        <v>1456</v>
      </c>
      <c r="C89" s="3659" t="s">
        <v>1251</v>
      </c>
      <c r="D89" s="3631"/>
      <c r="E89" s="3631"/>
      <c r="F89" s="3631"/>
      <c r="G89" s="3631"/>
      <c r="H89" s="3631"/>
      <c r="I89" s="3631"/>
      <c r="J89" s="3631"/>
      <c r="K89" s="3631"/>
      <c r="L89" s="3631"/>
      <c r="M89" s="3631"/>
      <c r="N89" s="3631"/>
      <c r="O89" s="3631"/>
      <c r="P89" s="3631"/>
    </row>
    <row r="90" spans="2:16">
      <c r="B90" s="3631"/>
      <c r="C90" s="3631"/>
      <c r="D90" s="3631"/>
      <c r="E90" s="3631"/>
      <c r="F90" s="3631"/>
      <c r="G90" s="3631"/>
      <c r="H90" s="3631"/>
      <c r="I90" s="3631"/>
      <c r="J90" s="3631"/>
      <c r="K90" s="3631"/>
      <c r="L90" s="3631"/>
      <c r="M90" s="3631"/>
      <c r="N90" s="3631"/>
      <c r="O90" s="3631"/>
      <c r="P90" s="3631"/>
    </row>
    <row r="91" spans="2:16" ht="18.75">
      <c r="B91" s="3630" t="s">
        <v>6445</v>
      </c>
      <c r="C91" s="3631"/>
      <c r="D91" s="3631"/>
      <c r="E91" s="3631"/>
      <c r="F91" s="3631"/>
      <c r="G91" s="3631"/>
      <c r="H91" s="3631"/>
      <c r="I91" s="3631"/>
      <c r="J91" s="3631"/>
      <c r="K91" s="3631"/>
      <c r="L91" s="3631"/>
      <c r="M91" s="3631"/>
      <c r="N91" s="3631"/>
      <c r="O91" s="3631"/>
      <c r="P91" s="3631"/>
    </row>
    <row r="92" spans="2:16">
      <c r="B92" s="3654" t="s">
        <v>1456</v>
      </c>
      <c r="C92" s="3655" t="s">
        <v>6446</v>
      </c>
      <c r="D92" s="3631"/>
      <c r="E92" s="3631"/>
      <c r="F92" s="3631"/>
      <c r="G92" s="3631"/>
      <c r="H92" s="3631"/>
      <c r="I92" s="3631"/>
      <c r="J92" s="3631"/>
      <c r="K92" s="3631"/>
      <c r="L92" s="3631"/>
      <c r="M92" s="3631"/>
      <c r="N92" s="3631"/>
      <c r="O92" s="3631"/>
      <c r="P92" s="3631"/>
    </row>
    <row r="93" spans="2:16">
      <c r="B93" s="3631"/>
      <c r="C93" s="3631"/>
      <c r="D93" s="3631"/>
      <c r="E93" s="3631"/>
      <c r="F93" s="3631"/>
      <c r="G93" s="3631"/>
      <c r="H93" s="3631"/>
      <c r="I93" s="3631"/>
      <c r="J93" s="3631"/>
      <c r="K93" s="3631"/>
      <c r="L93" s="3631"/>
      <c r="M93" s="3631"/>
      <c r="N93" s="3631"/>
      <c r="O93" s="3631"/>
      <c r="P93" s="3631"/>
    </row>
    <row r="94" spans="2:16" ht="18.75">
      <c r="B94" s="3630" t="s">
        <v>6447</v>
      </c>
      <c r="C94" s="3631"/>
      <c r="D94" s="3631"/>
      <c r="E94" s="3631"/>
      <c r="F94" s="3631"/>
      <c r="G94" s="3631"/>
      <c r="H94" s="3631"/>
      <c r="I94" s="3631"/>
      <c r="J94" s="3631"/>
      <c r="K94" s="3631"/>
      <c r="L94" s="3631"/>
      <c r="M94" s="3631"/>
      <c r="N94" s="3631"/>
      <c r="O94" s="3631"/>
      <c r="P94" s="3631"/>
    </row>
    <row r="95" spans="2:16">
      <c r="B95" s="3654" t="s">
        <v>1456</v>
      </c>
      <c r="C95" s="3655" t="s">
        <v>6448</v>
      </c>
      <c r="D95" s="3631"/>
      <c r="E95" s="3631"/>
      <c r="F95" s="3631"/>
      <c r="G95" s="3631"/>
      <c r="H95" s="3631"/>
      <c r="I95" s="3631"/>
      <c r="J95" s="3631"/>
      <c r="K95" s="3631"/>
      <c r="L95" s="3631"/>
      <c r="M95" s="3631"/>
      <c r="N95" s="3631"/>
      <c r="O95" s="3631"/>
      <c r="P95" s="3631"/>
    </row>
    <row r="96" spans="2:16">
      <c r="B96" s="3631"/>
      <c r="C96" s="3631"/>
      <c r="D96" s="3631"/>
      <c r="E96" s="3631"/>
      <c r="F96" s="3631"/>
      <c r="G96" s="3631"/>
      <c r="H96" s="3631"/>
      <c r="I96" s="3631"/>
      <c r="J96" s="3631"/>
      <c r="K96" s="3631"/>
      <c r="L96" s="3631"/>
      <c r="M96" s="3631"/>
      <c r="N96" s="3631"/>
      <c r="O96" s="3631"/>
      <c r="P96" s="3631"/>
    </row>
    <row r="97" spans="1:16" ht="18.75">
      <c r="B97" s="3630" t="s">
        <v>6449</v>
      </c>
      <c r="C97" s="3631"/>
      <c r="D97" s="3631"/>
      <c r="E97" s="3631"/>
      <c r="F97" s="3631"/>
      <c r="G97" s="3631"/>
      <c r="H97" s="3631"/>
      <c r="I97" s="3631"/>
      <c r="J97" s="3631"/>
      <c r="K97" s="3631"/>
      <c r="L97" s="3631"/>
      <c r="M97" s="3631"/>
      <c r="N97" s="3655"/>
      <c r="O97" s="3631"/>
      <c r="P97" s="3631"/>
    </row>
    <row r="98" spans="1:16">
      <c r="B98" s="3654" t="s">
        <v>1456</v>
      </c>
      <c r="C98" s="3655" t="s">
        <v>6450</v>
      </c>
      <c r="D98" s="3631"/>
      <c r="E98" s="3631"/>
      <c r="F98" s="3631"/>
      <c r="G98" s="3631"/>
      <c r="H98" s="3631"/>
      <c r="I98" s="3631"/>
      <c r="J98" s="3631"/>
      <c r="K98" s="3631"/>
      <c r="L98" s="3631"/>
      <c r="M98" s="3631"/>
      <c r="N98" s="3655"/>
      <c r="O98" s="3631"/>
      <c r="P98" s="3631"/>
    </row>
    <row r="99" spans="1:16">
      <c r="B99" s="3631"/>
      <c r="C99" s="3631"/>
      <c r="D99" s="3631"/>
      <c r="E99" s="3631"/>
      <c r="F99" s="3631"/>
      <c r="G99" s="3631"/>
      <c r="H99" s="3631"/>
      <c r="I99" s="3631"/>
      <c r="J99" s="3631"/>
      <c r="K99" s="3631"/>
      <c r="L99" s="3631"/>
      <c r="M99" s="3631"/>
      <c r="N99" s="3655"/>
      <c r="O99" s="3631"/>
      <c r="P99" s="3631"/>
    </row>
    <row r="100" spans="1:16" ht="18.75">
      <c r="B100" s="3630" t="s">
        <v>6445</v>
      </c>
      <c r="C100" s="3655"/>
      <c r="D100" s="3631"/>
      <c r="E100" s="3631"/>
      <c r="F100" s="3631"/>
      <c r="G100" s="3631"/>
      <c r="H100" s="3631"/>
      <c r="I100" s="3631"/>
      <c r="J100" s="3631"/>
      <c r="K100" s="3631"/>
      <c r="L100" s="3631"/>
      <c r="M100" s="3660"/>
      <c r="N100" s="3661"/>
      <c r="O100" s="3631"/>
      <c r="P100" s="3631"/>
    </row>
    <row r="101" spans="1:16">
      <c r="B101" s="3654" t="s">
        <v>1456</v>
      </c>
      <c r="C101" s="3655" t="s">
        <v>6446</v>
      </c>
      <c r="D101" s="3631"/>
      <c r="E101" s="3631"/>
      <c r="F101" s="3631"/>
      <c r="G101" s="3631"/>
      <c r="H101" s="3631"/>
      <c r="I101" s="3631"/>
      <c r="J101" s="3631"/>
      <c r="K101" s="3631"/>
      <c r="L101" s="3631"/>
      <c r="M101" s="3660"/>
      <c r="N101" s="3660"/>
      <c r="O101" s="3660"/>
      <c r="P101" s="3660"/>
    </row>
    <row r="102" spans="1:16">
      <c r="B102" s="3631"/>
      <c r="C102" s="3631"/>
      <c r="D102" s="3631"/>
      <c r="E102" s="3631"/>
      <c r="F102" s="3631"/>
      <c r="G102" s="3631"/>
      <c r="H102" s="3631"/>
      <c r="I102" s="3631"/>
      <c r="J102" s="3631"/>
      <c r="K102" s="3631"/>
      <c r="L102" s="3631"/>
      <c r="M102" s="3631"/>
      <c r="N102" s="3655"/>
      <c r="O102" s="3631"/>
      <c r="P102" s="3631"/>
    </row>
    <row r="103" spans="1:16" ht="18.75">
      <c r="B103" s="3654" t="s">
        <v>1456</v>
      </c>
      <c r="C103" s="3659" t="s">
        <v>1479</v>
      </c>
      <c r="D103" s="3631"/>
      <c r="E103" s="3631"/>
      <c r="F103" s="3631"/>
      <c r="G103" s="3631"/>
      <c r="H103" s="3631"/>
      <c r="I103" s="3631"/>
      <c r="J103" s="3631"/>
      <c r="K103" s="3631"/>
      <c r="L103" s="3631"/>
      <c r="M103" s="3631"/>
      <c r="N103" s="3631"/>
      <c r="O103" s="3631"/>
      <c r="P103" s="3631"/>
    </row>
    <row r="104" spans="1:16">
      <c r="B104" s="3631"/>
      <c r="C104" s="3631"/>
      <c r="D104" s="3631"/>
      <c r="E104" s="3631"/>
      <c r="F104" s="3631"/>
      <c r="G104" s="3631"/>
      <c r="H104" s="3631"/>
      <c r="I104" s="3631"/>
      <c r="J104" s="3631"/>
      <c r="K104" s="3631"/>
      <c r="L104" s="3631"/>
      <c r="M104" s="3631"/>
      <c r="N104" s="3655"/>
      <c r="O104" s="3631"/>
      <c r="P104" s="3631"/>
    </row>
    <row r="105" spans="1:16" ht="18.75">
      <c r="B105" s="3654" t="s">
        <v>1456</v>
      </c>
      <c r="C105" s="3659" t="s">
        <v>6451</v>
      </c>
      <c r="D105" s="3631"/>
      <c r="E105" s="3631"/>
      <c r="F105" s="3631"/>
      <c r="G105" s="3631"/>
      <c r="H105" s="3631"/>
      <c r="I105" s="3631"/>
      <c r="J105" s="3631"/>
      <c r="K105" s="3631"/>
      <c r="L105" s="3631"/>
      <c r="M105" s="3631"/>
      <c r="N105" s="3631"/>
      <c r="O105" s="3631"/>
      <c r="P105" s="3631"/>
    </row>
    <row r="106" spans="1:16">
      <c r="B106" s="3631"/>
      <c r="C106" s="3631"/>
      <c r="D106" s="3631"/>
      <c r="E106" s="3631"/>
      <c r="F106" s="3631"/>
      <c r="G106" s="3631"/>
      <c r="H106" s="3631"/>
      <c r="I106" s="3631"/>
      <c r="J106" s="3631"/>
      <c r="K106" s="3631"/>
      <c r="L106" s="3631"/>
      <c r="M106" s="3631"/>
      <c r="N106" s="3631"/>
      <c r="O106" s="3631"/>
      <c r="P106" s="3631"/>
    </row>
    <row r="107" spans="1:16" s="709" customFormat="1" ht="21.75" customHeight="1">
      <c r="A107" s="3635"/>
      <c r="B107" s="3654" t="s">
        <v>1456</v>
      </c>
      <c r="C107" s="3659" t="s">
        <v>1469</v>
      </c>
      <c r="E107" s="993"/>
      <c r="F107" s="993"/>
      <c r="G107" s="993"/>
      <c r="H107" s="993"/>
      <c r="I107" s="993"/>
      <c r="J107" s="1005"/>
      <c r="K107" s="1167"/>
      <c r="L107" s="1167"/>
      <c r="M107" s="1167"/>
      <c r="N107" s="3660"/>
      <c r="O107" s="3660"/>
      <c r="P107" s="3660"/>
    </row>
    <row r="108" spans="1:16">
      <c r="B108" s="3631"/>
      <c r="C108" s="3631"/>
      <c r="D108" s="3631"/>
      <c r="E108" s="3631"/>
      <c r="F108" s="3631"/>
      <c r="G108" s="3631"/>
      <c r="H108" s="3631"/>
      <c r="I108" s="3631"/>
      <c r="J108" s="3631"/>
      <c r="K108" s="3631"/>
      <c r="L108" s="3631"/>
      <c r="M108" s="3660"/>
      <c r="N108" s="3661"/>
      <c r="O108" s="3631"/>
      <c r="P108" s="3631"/>
    </row>
    <row r="109" spans="1:16" ht="18.75">
      <c r="B109" s="3630" t="s">
        <v>6452</v>
      </c>
      <c r="C109" s="3631"/>
      <c r="D109" s="3631"/>
      <c r="E109" s="3631"/>
      <c r="F109" s="3631"/>
      <c r="G109" s="3631"/>
      <c r="H109" s="3631"/>
      <c r="I109" s="3631"/>
      <c r="J109" s="3631"/>
      <c r="K109" s="3631"/>
      <c r="L109" s="3631"/>
      <c r="M109" s="3660"/>
      <c r="N109" s="3660"/>
      <c r="O109" s="3660"/>
      <c r="P109" s="3660"/>
    </row>
    <row r="110" spans="1:16">
      <c r="B110" s="3654" t="s">
        <v>1456</v>
      </c>
      <c r="C110" s="3655" t="s">
        <v>6453</v>
      </c>
      <c r="D110" s="3631"/>
      <c r="E110" s="3631"/>
      <c r="F110" s="3631"/>
      <c r="G110" s="3631"/>
      <c r="H110" s="3631"/>
      <c r="I110" s="3631"/>
      <c r="J110" s="3631"/>
      <c r="K110" s="3631"/>
      <c r="L110" s="3631"/>
      <c r="M110" s="3660"/>
      <c r="N110" s="3660"/>
      <c r="O110" s="3660"/>
      <c r="P110" s="3660"/>
    </row>
    <row r="111" spans="1:16">
      <c r="B111" s="3631"/>
      <c r="C111" s="3631"/>
      <c r="D111" s="3631"/>
      <c r="E111" s="3631"/>
      <c r="F111" s="3631"/>
      <c r="G111" s="3631"/>
      <c r="H111" s="3631"/>
      <c r="I111" s="3631"/>
      <c r="J111" s="3631"/>
      <c r="K111" s="3631"/>
      <c r="L111" s="3631"/>
      <c r="M111" s="3660"/>
      <c r="N111" s="3660"/>
      <c r="O111" s="3660"/>
      <c r="P111" s="3660"/>
    </row>
    <row r="112" spans="1:16">
      <c r="A112" s="3658"/>
      <c r="B112" s="3658"/>
      <c r="C112" s="3658"/>
      <c r="D112" s="3658"/>
      <c r="E112" s="3658"/>
      <c r="F112" s="3658"/>
      <c r="G112" s="3658"/>
      <c r="H112" s="3658"/>
      <c r="I112" s="3658"/>
      <c r="J112" s="3658"/>
      <c r="K112" s="3658"/>
      <c r="L112" s="3658"/>
      <c r="M112" s="3662"/>
      <c r="N112" s="3662"/>
      <c r="O112" s="3662"/>
      <c r="P112" s="3662"/>
    </row>
    <row r="113" spans="1:16">
      <c r="B113" s="3631"/>
      <c r="C113" s="3631"/>
      <c r="D113" s="3631"/>
      <c r="E113" s="3631"/>
      <c r="F113" s="3631"/>
      <c r="G113" s="3631"/>
      <c r="H113" s="3631"/>
      <c r="I113" s="3631"/>
      <c r="J113" s="3631"/>
      <c r="K113" s="3631"/>
      <c r="L113" s="3631"/>
      <c r="M113" s="3660"/>
      <c r="N113" s="3660"/>
      <c r="O113" s="3660"/>
      <c r="P113" s="3660"/>
    </row>
    <row r="114" spans="1:16" ht="18.75">
      <c r="B114" s="3630" t="s">
        <v>6454</v>
      </c>
      <c r="C114" s="3631"/>
      <c r="D114" s="3631"/>
      <c r="E114" s="3631"/>
      <c r="F114" s="3631"/>
      <c r="G114" s="3631"/>
      <c r="H114" s="3631"/>
      <c r="I114" s="3631"/>
      <c r="J114" s="3631"/>
      <c r="K114" s="3631"/>
      <c r="L114" s="3631"/>
      <c r="M114" s="3631"/>
      <c r="N114" s="3631"/>
      <c r="O114" s="3631"/>
      <c r="P114" s="3631"/>
    </row>
    <row r="115" spans="1:16">
      <c r="B115" s="3654" t="s">
        <v>1456</v>
      </c>
      <c r="C115" s="3655" t="s">
        <v>6455</v>
      </c>
      <c r="D115" s="3631"/>
      <c r="E115" s="3631"/>
      <c r="F115" s="3631"/>
      <c r="G115" s="3631"/>
      <c r="H115" s="3631"/>
      <c r="I115" s="3631"/>
      <c r="J115" s="3631"/>
      <c r="K115" s="3631"/>
      <c r="L115" s="3631"/>
      <c r="M115" s="3631"/>
      <c r="N115" s="3631"/>
      <c r="O115" s="3631"/>
      <c r="P115" s="3631"/>
    </row>
    <row r="116" spans="1:16">
      <c r="B116" s="3631"/>
      <c r="C116" s="3631"/>
      <c r="D116" s="3631"/>
      <c r="E116" s="3631"/>
      <c r="F116" s="3631"/>
      <c r="G116" s="3631"/>
      <c r="H116" s="3631"/>
      <c r="I116" s="3631"/>
      <c r="J116" s="3631"/>
      <c r="K116" s="3631"/>
      <c r="L116" s="3631"/>
      <c r="M116" s="3660"/>
      <c r="N116" s="3660"/>
      <c r="O116" s="3660"/>
      <c r="P116" s="3660"/>
    </row>
    <row r="117" spans="1:16" ht="18.75">
      <c r="B117" s="3630" t="s">
        <v>6456</v>
      </c>
      <c r="C117" s="3631"/>
      <c r="D117" s="3631"/>
      <c r="E117" s="3631"/>
      <c r="F117" s="3631"/>
      <c r="G117" s="3631"/>
      <c r="H117" s="3631"/>
      <c r="I117" s="3631"/>
      <c r="J117" s="3631"/>
      <c r="K117" s="3631"/>
      <c r="L117" s="3631"/>
      <c r="M117" s="3660"/>
      <c r="N117" s="3660"/>
      <c r="O117" s="3660"/>
      <c r="P117" s="3660"/>
    </row>
    <row r="118" spans="1:16">
      <c r="B118" s="3654" t="s">
        <v>1456</v>
      </c>
      <c r="C118" s="3655" t="s">
        <v>6457</v>
      </c>
      <c r="D118" s="3631"/>
      <c r="E118" s="3631"/>
      <c r="F118" s="3631"/>
      <c r="G118" s="3631"/>
      <c r="H118" s="3631"/>
      <c r="I118" s="3631"/>
      <c r="J118" s="3631"/>
      <c r="K118" s="3631"/>
      <c r="L118" s="3631"/>
      <c r="M118" s="3660"/>
      <c r="N118" s="3660"/>
      <c r="O118" s="3660"/>
      <c r="P118" s="3660"/>
    </row>
    <row r="119" spans="1:16">
      <c r="A119" s="3655"/>
      <c r="B119" s="3655"/>
      <c r="C119" s="3655"/>
      <c r="D119" s="3631"/>
      <c r="E119" s="3631"/>
      <c r="F119" s="3631"/>
      <c r="G119" s="3631"/>
      <c r="H119" s="3631"/>
      <c r="I119" s="3631"/>
      <c r="J119" s="3631"/>
      <c r="K119" s="3631"/>
      <c r="L119" s="3631"/>
      <c r="M119" s="3660"/>
      <c r="N119" s="3660"/>
      <c r="O119" s="3660"/>
      <c r="P119" s="3660"/>
    </row>
    <row r="120" spans="1:16" ht="18.75">
      <c r="B120" s="3630" t="s">
        <v>1467</v>
      </c>
      <c r="C120" s="3655"/>
      <c r="D120" s="3631"/>
      <c r="E120" s="3631"/>
      <c r="F120" s="3631"/>
      <c r="G120" s="3631"/>
      <c r="H120" s="3631"/>
      <c r="I120" s="3631"/>
      <c r="J120" s="3631"/>
      <c r="K120" s="3631"/>
      <c r="L120" s="3631"/>
      <c r="M120" s="3660"/>
      <c r="N120" s="3660"/>
      <c r="O120" s="3660"/>
      <c r="P120" s="3660"/>
    </row>
    <row r="121" spans="1:16">
      <c r="B121" s="3654" t="s">
        <v>1456</v>
      </c>
      <c r="C121" s="3655" t="s">
        <v>1466</v>
      </c>
      <c r="D121" s="3631"/>
      <c r="E121" s="3631"/>
      <c r="F121" s="3631"/>
      <c r="G121" s="3631"/>
      <c r="H121" s="3631"/>
      <c r="I121" s="3631"/>
      <c r="J121" s="3631"/>
      <c r="K121" s="3631"/>
      <c r="L121" s="3631"/>
      <c r="M121" s="3660"/>
      <c r="N121" s="3660"/>
      <c r="O121" s="3660"/>
      <c r="P121" s="3660"/>
    </row>
    <row r="122" spans="1:16" ht="18">
      <c r="A122" s="3655"/>
      <c r="B122" s="3655"/>
      <c r="C122" s="3663"/>
      <c r="D122" s="3631"/>
      <c r="E122" s="3631"/>
      <c r="F122" s="3631"/>
      <c r="G122" s="3631"/>
      <c r="H122" s="3631"/>
      <c r="I122" s="3631"/>
      <c r="J122" s="3631"/>
      <c r="K122" s="3631"/>
      <c r="L122" s="3631"/>
      <c r="M122" s="3660"/>
      <c r="N122" s="3660"/>
      <c r="O122" s="3660"/>
      <c r="P122" s="3660"/>
    </row>
    <row r="123" spans="1:16" ht="23.25">
      <c r="B123" s="3654" t="s">
        <v>1456</v>
      </c>
      <c r="C123" s="3659" t="s">
        <v>6458</v>
      </c>
      <c r="D123" s="3631"/>
      <c r="E123" s="3631"/>
      <c r="F123" s="993"/>
      <c r="G123" s="3631"/>
      <c r="H123" s="3631"/>
      <c r="I123" s="3631"/>
      <c r="J123" s="3631"/>
      <c r="K123" s="3631"/>
      <c r="L123" s="3631"/>
      <c r="M123" s="3660"/>
      <c r="N123" s="3660"/>
      <c r="O123" s="3660"/>
      <c r="P123" s="3660"/>
    </row>
    <row r="124" spans="1:16" ht="18">
      <c r="B124" s="3631"/>
      <c r="C124" s="3663"/>
      <c r="D124" s="3631"/>
      <c r="E124" s="3631"/>
      <c r="F124" s="3631"/>
      <c r="G124" s="3631"/>
      <c r="H124" s="3631"/>
      <c r="I124" s="3631"/>
      <c r="J124" s="3631"/>
      <c r="K124" s="3631"/>
      <c r="L124" s="3631"/>
      <c r="M124" s="3660"/>
      <c r="N124" s="3660"/>
      <c r="O124" s="3660"/>
      <c r="P124" s="3660"/>
    </row>
    <row r="125" spans="1:16" ht="23.25">
      <c r="B125" s="3654" t="s">
        <v>1456</v>
      </c>
      <c r="C125" s="3659" t="s">
        <v>6459</v>
      </c>
      <c r="F125" s="993"/>
      <c r="G125" s="3631"/>
      <c r="H125" s="3631"/>
      <c r="I125" s="3631"/>
      <c r="J125" s="3631"/>
      <c r="K125" s="3631"/>
      <c r="L125" s="3631"/>
      <c r="M125" s="3660"/>
      <c r="N125" s="3660"/>
      <c r="O125" s="3660"/>
      <c r="P125" s="3660"/>
    </row>
    <row r="126" spans="1:16">
      <c r="B126" s="3631"/>
      <c r="C126" s="3655"/>
      <c r="D126" s="3631"/>
      <c r="E126" s="3631"/>
      <c r="F126" s="3631"/>
      <c r="G126" s="3631"/>
      <c r="H126" s="3631"/>
      <c r="I126" s="3631"/>
      <c r="J126" s="3631"/>
      <c r="K126" s="3631"/>
      <c r="L126" s="3631"/>
      <c r="M126" s="3660"/>
      <c r="N126" s="3660"/>
      <c r="O126" s="3660"/>
      <c r="P126" s="3660"/>
    </row>
    <row r="127" spans="1:16" ht="18.75">
      <c r="B127" s="3630" t="s">
        <v>6460</v>
      </c>
      <c r="C127" s="3655"/>
      <c r="D127" s="3631"/>
      <c r="E127" s="3631"/>
      <c r="F127" s="3631"/>
      <c r="G127" s="3631"/>
      <c r="H127" s="3631"/>
      <c r="I127" s="3631"/>
      <c r="J127" s="3631"/>
      <c r="K127" s="3631"/>
      <c r="L127" s="3631"/>
      <c r="M127" s="3631"/>
      <c r="N127" s="3631"/>
      <c r="O127" s="3631"/>
      <c r="P127" s="3631"/>
    </row>
    <row r="128" spans="1:16">
      <c r="B128" s="3654" t="s">
        <v>1456</v>
      </c>
      <c r="C128" s="3655" t="s">
        <v>6461</v>
      </c>
      <c r="D128" s="3631"/>
      <c r="E128" s="3631"/>
      <c r="F128" s="3631"/>
      <c r="G128" s="3631"/>
      <c r="H128" s="3631"/>
      <c r="I128" s="3631"/>
      <c r="J128" s="3631"/>
      <c r="K128" s="3631"/>
      <c r="L128" s="3631"/>
      <c r="M128" s="3631"/>
      <c r="N128" s="3631"/>
      <c r="O128" s="3631"/>
      <c r="P128" s="3631"/>
    </row>
    <row r="129" spans="2:16">
      <c r="B129" s="3631"/>
      <c r="C129" s="3655"/>
      <c r="D129" s="3631"/>
      <c r="E129" s="3631"/>
      <c r="F129" s="3631"/>
      <c r="G129" s="3631"/>
      <c r="H129" s="3631"/>
      <c r="I129" s="3631"/>
      <c r="J129" s="3631"/>
      <c r="K129" s="3631"/>
      <c r="L129" s="3631"/>
      <c r="M129" s="3631"/>
      <c r="N129" s="3631"/>
      <c r="O129" s="3631"/>
      <c r="P129" s="3631"/>
    </row>
    <row r="130" spans="2:16" ht="18.75">
      <c r="B130" s="3630" t="s">
        <v>6462</v>
      </c>
      <c r="C130" s="3631"/>
      <c r="D130" s="3631"/>
      <c r="E130" s="3631"/>
      <c r="F130" s="3631"/>
      <c r="G130" s="3631"/>
      <c r="H130" s="3631"/>
      <c r="I130" s="3631"/>
      <c r="J130" s="3631"/>
      <c r="K130" s="3631"/>
      <c r="L130" s="3631"/>
      <c r="M130" s="3631"/>
      <c r="N130" s="3631"/>
      <c r="O130" s="3631"/>
      <c r="P130" s="3631"/>
    </row>
    <row r="131" spans="2:16">
      <c r="B131" s="3654" t="s">
        <v>1456</v>
      </c>
      <c r="C131" s="3655" t="s">
        <v>6463</v>
      </c>
      <c r="D131" s="3631"/>
      <c r="E131" s="3631"/>
      <c r="F131" s="3631"/>
      <c r="G131" s="3631"/>
      <c r="H131" s="3631"/>
      <c r="I131" s="3631"/>
      <c r="J131" s="3631"/>
      <c r="K131" s="3631"/>
      <c r="L131" s="3631"/>
      <c r="M131" s="3631"/>
      <c r="N131" s="3631"/>
      <c r="O131" s="3631"/>
      <c r="P131" s="3631"/>
    </row>
    <row r="132" spans="2:16">
      <c r="B132" s="3631"/>
      <c r="C132" s="3655"/>
      <c r="D132" s="3631"/>
      <c r="E132" s="3631"/>
      <c r="F132" s="3631"/>
      <c r="G132" s="3631"/>
      <c r="H132" s="3631"/>
      <c r="I132" s="3631"/>
      <c r="J132" s="3631"/>
      <c r="K132" s="3631"/>
      <c r="L132" s="3631"/>
      <c r="M132" s="3631"/>
      <c r="N132" s="3631"/>
      <c r="O132" s="3631"/>
      <c r="P132" s="3631"/>
    </row>
    <row r="133" spans="2:16" ht="18.75">
      <c r="B133" s="3630" t="s">
        <v>6464</v>
      </c>
      <c r="C133" s="3631"/>
      <c r="D133" s="3631"/>
      <c r="E133" s="3631"/>
      <c r="F133" s="3631"/>
      <c r="G133" s="3631"/>
      <c r="H133" s="3631"/>
      <c r="I133" s="3631"/>
      <c r="J133" s="3631"/>
      <c r="K133" s="3631"/>
      <c r="L133" s="3631"/>
      <c r="M133" s="3631"/>
      <c r="N133" s="3631"/>
      <c r="O133" s="3631"/>
      <c r="P133" s="3631"/>
    </row>
    <row r="134" spans="2:16">
      <c r="B134" s="3654" t="s">
        <v>1456</v>
      </c>
      <c r="C134" s="3655" t="s">
        <v>6465</v>
      </c>
      <c r="D134" s="3631"/>
      <c r="E134" s="3631"/>
      <c r="F134" s="3631"/>
      <c r="G134" s="3631"/>
      <c r="H134" s="3631"/>
      <c r="I134" s="3631"/>
      <c r="J134" s="3631"/>
      <c r="K134" s="3631"/>
      <c r="L134" s="3631"/>
      <c r="M134" s="3631"/>
      <c r="N134" s="3631"/>
      <c r="O134" s="3631"/>
      <c r="P134" s="3631"/>
    </row>
    <row r="135" spans="2:16">
      <c r="B135" s="3631"/>
      <c r="C135" s="3631"/>
      <c r="D135" s="3631"/>
      <c r="E135" s="3631"/>
      <c r="F135" s="3631"/>
      <c r="G135" s="3631"/>
      <c r="H135" s="3631"/>
      <c r="I135" s="3631"/>
      <c r="J135" s="3631"/>
      <c r="K135" s="3631"/>
      <c r="L135" s="3631"/>
      <c r="M135" s="3631"/>
      <c r="N135" s="3631"/>
      <c r="O135" s="3631"/>
      <c r="P135" s="3631"/>
    </row>
    <row r="136" spans="2:16" ht="18.75">
      <c r="B136" s="3630" t="s">
        <v>6466</v>
      </c>
      <c r="C136" s="3631"/>
      <c r="D136" s="3631"/>
      <c r="E136" s="3631"/>
      <c r="F136" s="3631"/>
      <c r="G136" s="3631"/>
      <c r="H136" s="3631"/>
      <c r="I136" s="3631"/>
      <c r="J136" s="3631"/>
      <c r="K136" s="3631"/>
      <c r="L136" s="3631"/>
      <c r="M136" s="3631"/>
      <c r="N136" s="3631"/>
      <c r="O136" s="3631"/>
      <c r="P136" s="3631"/>
    </row>
    <row r="137" spans="2:16">
      <c r="B137" s="3654" t="s">
        <v>1456</v>
      </c>
      <c r="C137" s="3655" t="s">
        <v>6467</v>
      </c>
      <c r="D137" s="3631"/>
      <c r="E137" s="3631"/>
      <c r="F137" s="3631"/>
      <c r="G137" s="3631"/>
      <c r="H137" s="3631"/>
      <c r="I137" s="3631"/>
      <c r="J137" s="3631"/>
      <c r="K137" s="3631"/>
      <c r="L137" s="3631"/>
      <c r="M137" s="3631"/>
      <c r="N137" s="3631"/>
      <c r="O137" s="3631"/>
      <c r="P137" s="3631"/>
    </row>
    <row r="138" spans="2:16">
      <c r="B138" s="3631"/>
      <c r="C138" s="3631"/>
      <c r="D138" s="3631"/>
      <c r="E138" s="3631"/>
      <c r="F138" s="3631"/>
      <c r="G138" s="3631"/>
      <c r="H138" s="3631"/>
      <c r="I138" s="3631"/>
      <c r="J138" s="3631"/>
      <c r="K138" s="3631"/>
      <c r="L138" s="3631"/>
      <c r="M138" s="3631"/>
      <c r="N138" s="3631"/>
      <c r="O138" s="3631"/>
      <c r="P138" s="3631"/>
    </row>
    <row r="139" spans="2:16" ht="18.75">
      <c r="B139" s="3630" t="s">
        <v>6468</v>
      </c>
      <c r="C139" s="3631"/>
      <c r="D139" s="3631"/>
      <c r="E139" s="3631"/>
      <c r="F139" s="3631"/>
      <c r="G139" s="3631"/>
      <c r="H139" s="3631"/>
      <c r="I139" s="3631"/>
      <c r="J139" s="3631"/>
      <c r="K139" s="3631"/>
      <c r="L139" s="3631"/>
      <c r="M139" s="3631"/>
      <c r="N139" s="3631"/>
      <c r="O139" s="3631"/>
      <c r="P139" s="3631"/>
    </row>
    <row r="140" spans="2:16">
      <c r="B140" s="3654" t="s">
        <v>1456</v>
      </c>
      <c r="C140" s="3655" t="s">
        <v>6469</v>
      </c>
      <c r="D140" s="3631"/>
      <c r="E140" s="3631"/>
      <c r="F140" s="3631"/>
      <c r="G140" s="3631"/>
      <c r="H140" s="3631"/>
      <c r="I140" s="3631"/>
      <c r="J140" s="3631"/>
      <c r="K140" s="3631"/>
      <c r="L140" s="3631"/>
      <c r="M140" s="3631"/>
      <c r="N140" s="3631"/>
      <c r="O140" s="3631"/>
      <c r="P140" s="3631"/>
    </row>
    <row r="141" spans="2:16">
      <c r="B141" s="3631"/>
      <c r="C141" s="3631"/>
      <c r="D141" s="3631"/>
      <c r="E141" s="3631"/>
      <c r="F141" s="3631"/>
      <c r="G141" s="3631"/>
      <c r="H141" s="3631"/>
      <c r="I141" s="3631"/>
      <c r="J141" s="3631"/>
      <c r="K141" s="3631"/>
      <c r="L141" s="3631"/>
      <c r="M141" s="3631"/>
      <c r="N141" s="3631"/>
      <c r="O141" s="3631"/>
      <c r="P141" s="3631"/>
    </row>
    <row r="142" spans="2:16" ht="18.75">
      <c r="B142" s="3630" t="s">
        <v>6470</v>
      </c>
      <c r="C142" s="3631"/>
      <c r="D142" s="3631"/>
      <c r="E142" s="3631"/>
      <c r="F142" s="3631"/>
      <c r="G142" s="3631"/>
      <c r="H142" s="3631"/>
      <c r="I142" s="3631"/>
      <c r="J142" s="3631"/>
      <c r="K142" s="3631"/>
      <c r="L142" s="3631"/>
      <c r="M142" s="3631"/>
      <c r="N142" s="3631"/>
      <c r="O142" s="3631"/>
      <c r="P142" s="3631"/>
    </row>
    <row r="143" spans="2:16">
      <c r="B143" s="3654" t="s">
        <v>1456</v>
      </c>
      <c r="C143" s="3655" t="s">
        <v>6471</v>
      </c>
      <c r="D143" s="3631"/>
      <c r="E143" s="3631"/>
      <c r="F143" s="3631"/>
      <c r="G143" s="3631"/>
      <c r="H143" s="3631"/>
      <c r="I143" s="3631"/>
      <c r="J143" s="3631"/>
      <c r="K143" s="3631"/>
      <c r="L143" s="3631"/>
      <c r="M143" s="3631"/>
      <c r="N143" s="3631"/>
      <c r="O143" s="3631"/>
      <c r="P143" s="3631"/>
    </row>
    <row r="144" spans="2:16">
      <c r="B144" s="3631"/>
      <c r="C144" s="3631"/>
      <c r="D144" s="3631"/>
      <c r="E144" s="3631"/>
      <c r="F144" s="3631"/>
      <c r="G144" s="3631"/>
      <c r="H144" s="3631"/>
      <c r="I144" s="3631"/>
      <c r="J144" s="3631"/>
      <c r="K144" s="3631"/>
      <c r="L144" s="3631"/>
      <c r="M144" s="3631"/>
      <c r="N144" s="3631"/>
      <c r="O144" s="3631"/>
      <c r="P144" s="3631"/>
    </row>
    <row r="145" spans="2:16" ht="18.75">
      <c r="B145" s="3630" t="s">
        <v>6472</v>
      </c>
      <c r="C145" s="3631"/>
      <c r="D145" s="3631"/>
      <c r="E145" s="3631"/>
      <c r="F145" s="3631"/>
      <c r="G145" s="3631"/>
      <c r="H145" s="3631"/>
      <c r="I145" s="3631"/>
      <c r="J145" s="3631"/>
      <c r="K145" s="3631"/>
      <c r="L145" s="3631"/>
      <c r="M145" s="3631"/>
      <c r="N145" s="3631"/>
      <c r="O145" s="3631"/>
      <c r="P145" s="3631"/>
    </row>
    <row r="146" spans="2:16">
      <c r="B146" s="3654" t="s">
        <v>1456</v>
      </c>
      <c r="C146" s="3655" t="s">
        <v>6473</v>
      </c>
      <c r="D146" s="3631"/>
      <c r="E146" s="3631"/>
      <c r="F146" s="3631"/>
      <c r="G146" s="3631"/>
      <c r="H146" s="3631"/>
      <c r="I146" s="3631"/>
      <c r="J146" s="3631"/>
      <c r="K146" s="3631"/>
      <c r="L146" s="3631"/>
      <c r="M146" s="3631"/>
      <c r="N146" s="3631"/>
      <c r="O146" s="3631"/>
      <c r="P146" s="3631"/>
    </row>
    <row r="147" spans="2:16">
      <c r="B147" s="3631"/>
      <c r="C147" s="3631"/>
      <c r="D147" s="3631"/>
      <c r="E147" s="3631"/>
      <c r="F147" s="3631"/>
      <c r="G147" s="3631"/>
      <c r="H147" s="3631"/>
      <c r="I147" s="3631"/>
      <c r="J147" s="3631"/>
      <c r="K147" s="3631"/>
      <c r="L147" s="3631"/>
      <c r="M147" s="3631"/>
      <c r="N147" s="3631"/>
      <c r="O147" s="3631"/>
      <c r="P147" s="3631"/>
    </row>
    <row r="148" spans="2:16" ht="18.75">
      <c r="B148" s="3630" t="s">
        <v>6474</v>
      </c>
      <c r="C148" s="3631"/>
      <c r="D148" s="3631"/>
      <c r="E148" s="3631"/>
      <c r="F148" s="3631"/>
      <c r="G148" s="3631"/>
      <c r="H148" s="3631"/>
      <c r="I148" s="3631"/>
      <c r="J148" s="3631"/>
      <c r="K148" s="3631"/>
      <c r="L148" s="3631"/>
      <c r="M148" s="3631"/>
      <c r="N148" s="3631"/>
      <c r="O148" s="3631"/>
      <c r="P148" s="3631"/>
    </row>
    <row r="149" spans="2:16">
      <c r="B149" s="3654" t="s">
        <v>1456</v>
      </c>
      <c r="C149" s="3655" t="s">
        <v>6475</v>
      </c>
      <c r="D149" s="3631"/>
      <c r="E149" s="3631"/>
      <c r="F149" s="3631"/>
      <c r="G149" s="3631"/>
      <c r="H149" s="3631"/>
      <c r="I149" s="3631"/>
      <c r="J149" s="3631"/>
      <c r="K149" s="3631"/>
      <c r="L149" s="3631"/>
      <c r="M149" s="3631"/>
      <c r="N149" s="3631"/>
      <c r="O149" s="3631"/>
      <c r="P149" s="3631"/>
    </row>
    <row r="150" spans="2:16">
      <c r="B150" s="3631"/>
      <c r="C150" s="3631"/>
      <c r="D150" s="3631"/>
      <c r="E150" s="3631"/>
      <c r="F150" s="3631"/>
      <c r="G150" s="3631"/>
      <c r="H150" s="3631"/>
      <c r="I150" s="3631"/>
      <c r="J150" s="3631"/>
      <c r="K150" s="3631"/>
      <c r="L150" s="3631"/>
      <c r="M150" s="3631"/>
      <c r="N150" s="3631"/>
      <c r="O150" s="3631"/>
      <c r="P150" s="3631"/>
    </row>
    <row r="151" spans="2:16" ht="18.75">
      <c r="B151" s="3630" t="s">
        <v>6476</v>
      </c>
      <c r="C151" s="3630"/>
      <c r="D151" s="3631"/>
      <c r="E151" s="3631"/>
      <c r="F151" s="3631"/>
      <c r="G151" s="3631"/>
      <c r="H151" s="3631"/>
      <c r="I151" s="3631"/>
      <c r="J151" s="3631"/>
      <c r="K151" s="3631"/>
      <c r="L151" s="3631"/>
      <c r="M151" s="3631"/>
      <c r="N151" s="3631"/>
      <c r="O151" s="3631"/>
      <c r="P151" s="3631"/>
    </row>
    <row r="152" spans="2:16">
      <c r="B152" s="3654" t="s">
        <v>1456</v>
      </c>
      <c r="C152" s="3655" t="s">
        <v>6477</v>
      </c>
      <c r="D152" s="3631"/>
      <c r="E152" s="3631"/>
      <c r="F152" s="3631"/>
      <c r="G152" s="3631"/>
      <c r="H152" s="3631"/>
      <c r="I152" s="3631"/>
      <c r="J152" s="3631"/>
      <c r="K152" s="3631"/>
      <c r="L152" s="3631"/>
      <c r="M152" s="3631"/>
      <c r="N152" s="3631"/>
      <c r="O152" s="3631"/>
      <c r="P152" s="3631"/>
    </row>
    <row r="153" spans="2:16">
      <c r="B153" s="3631"/>
      <c r="C153" s="3631"/>
      <c r="D153" s="3631"/>
      <c r="E153" s="3631"/>
      <c r="F153" s="3631"/>
      <c r="G153" s="3631"/>
      <c r="H153" s="3631"/>
      <c r="I153" s="3631"/>
      <c r="J153" s="3631"/>
      <c r="K153" s="3631"/>
      <c r="L153" s="3631"/>
      <c r="M153" s="3631"/>
      <c r="N153" s="3631"/>
      <c r="O153" s="3631"/>
      <c r="P153" s="3631"/>
    </row>
    <row r="154" spans="2:16" ht="18.75">
      <c r="B154" s="3630" t="s">
        <v>6478</v>
      </c>
      <c r="C154" s="3630"/>
      <c r="D154" s="3631"/>
      <c r="E154" s="3631"/>
      <c r="F154" s="3631"/>
      <c r="G154" s="3631"/>
      <c r="H154" s="3631"/>
      <c r="I154" s="3631"/>
      <c r="J154" s="3631"/>
      <c r="K154" s="3631"/>
      <c r="L154" s="3631"/>
      <c r="M154" s="3631"/>
      <c r="N154" s="3631"/>
      <c r="O154" s="3631"/>
      <c r="P154" s="3631"/>
    </row>
    <row r="155" spans="2:16">
      <c r="B155" s="3654" t="s">
        <v>1456</v>
      </c>
      <c r="C155" s="3655" t="s">
        <v>6479</v>
      </c>
      <c r="D155" s="3631"/>
      <c r="E155" s="3631"/>
      <c r="F155" s="3631"/>
      <c r="G155" s="3631"/>
      <c r="H155" s="3631"/>
      <c r="I155" s="3631"/>
      <c r="J155" s="3631"/>
      <c r="K155" s="3631"/>
      <c r="L155" s="3631"/>
      <c r="M155" s="3631"/>
      <c r="N155" s="3631"/>
      <c r="O155" s="3631"/>
      <c r="P155" s="3631"/>
    </row>
    <row r="156" spans="2:16">
      <c r="B156" s="3631"/>
      <c r="C156" s="3631"/>
      <c r="D156" s="3631"/>
      <c r="E156" s="3631"/>
      <c r="F156" s="3631"/>
      <c r="G156" s="3631"/>
      <c r="H156" s="3631"/>
      <c r="I156" s="3631"/>
      <c r="J156" s="3631"/>
      <c r="K156" s="3631"/>
      <c r="L156" s="3631"/>
      <c r="M156" s="3631"/>
      <c r="N156" s="3631"/>
      <c r="O156" s="3631"/>
      <c r="P156" s="3631"/>
    </row>
    <row r="157" spans="2:16" ht="18.75">
      <c r="B157" s="3630" t="s">
        <v>6480</v>
      </c>
      <c r="C157" s="3630"/>
      <c r="D157" s="3631"/>
      <c r="E157" s="3631"/>
      <c r="F157" s="3631"/>
      <c r="G157" s="3631"/>
      <c r="H157" s="3631"/>
      <c r="I157" s="3631"/>
      <c r="J157" s="3631"/>
      <c r="K157" s="3631"/>
      <c r="L157" s="3631"/>
      <c r="M157" s="3631"/>
      <c r="N157" s="3631"/>
      <c r="O157" s="3631"/>
      <c r="P157" s="3631"/>
    </row>
    <row r="158" spans="2:16">
      <c r="B158" s="3654" t="s">
        <v>1456</v>
      </c>
      <c r="C158" s="3655" t="s">
        <v>6481</v>
      </c>
      <c r="D158" s="3631"/>
      <c r="E158" s="3631"/>
      <c r="F158" s="3631"/>
      <c r="G158" s="3631"/>
      <c r="H158" s="3631"/>
      <c r="I158" s="3631"/>
      <c r="J158" s="3631"/>
      <c r="K158" s="3631"/>
      <c r="L158" s="3631"/>
      <c r="M158" s="3631"/>
      <c r="N158" s="3631"/>
      <c r="O158" s="3631"/>
      <c r="P158" s="3631"/>
    </row>
    <row r="159" spans="2:16">
      <c r="B159" s="3631"/>
      <c r="C159" s="3631"/>
      <c r="D159" s="3631"/>
      <c r="E159" s="3631"/>
      <c r="F159" s="3631"/>
      <c r="G159" s="3631"/>
      <c r="H159" s="3631"/>
      <c r="I159" s="3631"/>
      <c r="J159" s="3631"/>
      <c r="K159" s="3631"/>
      <c r="L159" s="3631"/>
      <c r="M159" s="3631"/>
      <c r="N159" s="3631"/>
      <c r="O159" s="3631"/>
      <c r="P159" s="3631"/>
    </row>
    <row r="160" spans="2:16" ht="18.75">
      <c r="B160" s="3630" t="s">
        <v>6482</v>
      </c>
      <c r="C160" s="3630"/>
      <c r="D160" s="3631"/>
      <c r="E160" s="3631"/>
      <c r="F160" s="3631"/>
      <c r="G160" s="3631"/>
      <c r="H160" s="3631"/>
      <c r="I160" s="3631"/>
      <c r="J160" s="3631"/>
      <c r="K160" s="3631"/>
      <c r="L160" s="3631"/>
      <c r="M160" s="3631"/>
      <c r="N160" s="3631"/>
      <c r="O160" s="3631"/>
      <c r="P160" s="3631"/>
    </row>
    <row r="161" spans="1:16">
      <c r="B161" s="3654" t="s">
        <v>1456</v>
      </c>
      <c r="C161" s="3655" t="s">
        <v>6483</v>
      </c>
      <c r="D161" s="3631"/>
      <c r="E161" s="3631"/>
      <c r="F161" s="3631"/>
      <c r="G161" s="3631"/>
      <c r="H161" s="3631"/>
      <c r="I161" s="3631"/>
      <c r="J161" s="3631"/>
      <c r="K161" s="3631"/>
      <c r="L161" s="3631"/>
      <c r="M161" s="3631"/>
      <c r="N161" s="3631"/>
      <c r="O161" s="3631"/>
      <c r="P161" s="3631"/>
    </row>
    <row r="162" spans="1:16">
      <c r="B162" s="3631"/>
      <c r="C162" s="3631"/>
      <c r="D162" s="3631"/>
      <c r="E162" s="3631"/>
      <c r="F162" s="3631"/>
      <c r="G162" s="3631"/>
      <c r="H162" s="3631"/>
      <c r="I162" s="3631"/>
      <c r="J162" s="3631"/>
      <c r="K162" s="3631"/>
      <c r="L162" s="3631"/>
      <c r="M162" s="3631"/>
      <c r="N162" s="3631"/>
      <c r="O162" s="3631"/>
      <c r="P162" s="3631"/>
    </row>
    <row r="163" spans="1:16">
      <c r="A163" s="3658"/>
      <c r="B163" s="3658"/>
      <c r="C163" s="3658"/>
      <c r="D163" s="3658"/>
      <c r="E163" s="3658"/>
      <c r="F163" s="3658"/>
      <c r="G163" s="3658"/>
      <c r="H163" s="3658"/>
      <c r="I163" s="3658"/>
      <c r="J163" s="3658"/>
      <c r="K163" s="3658"/>
      <c r="L163" s="3658"/>
      <c r="M163" s="3658"/>
      <c r="N163" s="3658"/>
      <c r="O163" s="3658"/>
      <c r="P163" s="3658"/>
    </row>
    <row r="164" spans="1:16">
      <c r="B164" s="3631"/>
      <c r="C164" s="3631"/>
      <c r="D164" s="3631"/>
      <c r="E164" s="3631"/>
      <c r="F164" s="3631"/>
      <c r="G164" s="3631"/>
      <c r="H164" s="3631"/>
      <c r="I164" s="3631"/>
      <c r="J164" s="3631"/>
      <c r="K164" s="3631"/>
      <c r="L164" s="3631"/>
      <c r="M164" s="3631"/>
      <c r="N164" s="3631"/>
      <c r="O164" s="3631"/>
      <c r="P164" s="3631"/>
    </row>
    <row r="165" spans="1:16" ht="18.75">
      <c r="B165" s="3630" t="s">
        <v>6484</v>
      </c>
      <c r="C165" s="3631"/>
      <c r="D165" s="3631"/>
      <c r="E165" s="3631"/>
      <c r="F165" s="3631"/>
      <c r="G165" s="3631"/>
      <c r="H165" s="3631"/>
      <c r="I165" s="3631"/>
      <c r="J165" s="3631"/>
      <c r="K165" s="3631"/>
      <c r="L165" s="3631"/>
      <c r="M165" s="3631"/>
      <c r="N165" s="3631"/>
      <c r="O165" s="3631"/>
      <c r="P165" s="3631"/>
    </row>
    <row r="166" spans="1:16">
      <c r="B166" s="3654" t="s">
        <v>1456</v>
      </c>
      <c r="C166" s="3655" t="s">
        <v>6485</v>
      </c>
      <c r="D166" s="3631"/>
      <c r="E166" s="3631"/>
      <c r="F166" s="3631"/>
      <c r="G166" s="3631"/>
      <c r="H166" s="3631"/>
      <c r="I166" s="3631"/>
      <c r="J166" s="3631"/>
      <c r="K166" s="3631"/>
      <c r="L166" s="3631"/>
      <c r="M166" s="3631"/>
      <c r="N166" s="3631"/>
      <c r="O166" s="3631"/>
      <c r="P166" s="3631"/>
    </row>
    <row r="167" spans="1:16">
      <c r="B167" s="3631"/>
      <c r="C167" s="3631"/>
      <c r="D167" s="3631"/>
      <c r="E167" s="3631"/>
      <c r="F167" s="3631"/>
      <c r="G167" s="3631"/>
      <c r="H167" s="3631"/>
      <c r="I167" s="3631"/>
      <c r="J167" s="3631"/>
      <c r="K167" s="3631"/>
      <c r="L167" s="3631"/>
      <c r="M167" s="3631"/>
      <c r="N167" s="3631"/>
      <c r="O167" s="3631"/>
      <c r="P167" s="3631"/>
    </row>
    <row r="168" spans="1:16" ht="18.75">
      <c r="B168" s="3630" t="s">
        <v>6486</v>
      </c>
      <c r="C168" s="3631"/>
      <c r="D168" s="3631"/>
      <c r="E168" s="3631"/>
      <c r="F168" s="3631"/>
      <c r="G168" s="3631"/>
      <c r="H168" s="3631"/>
      <c r="I168" s="3631"/>
      <c r="J168" s="3631"/>
      <c r="K168" s="3631"/>
      <c r="L168" s="3631"/>
      <c r="M168" s="3631"/>
      <c r="N168" s="3631"/>
      <c r="O168" s="3631"/>
      <c r="P168" s="3631"/>
    </row>
    <row r="169" spans="1:16">
      <c r="B169" s="3654" t="s">
        <v>1456</v>
      </c>
      <c r="C169" s="3655" t="s">
        <v>6487</v>
      </c>
      <c r="D169" s="3631"/>
      <c r="E169" s="3631"/>
      <c r="F169" s="3631"/>
      <c r="G169" s="3631"/>
      <c r="H169" s="3631"/>
      <c r="I169" s="3631"/>
      <c r="J169" s="3631"/>
      <c r="K169" s="3631"/>
      <c r="L169" s="3631"/>
      <c r="M169" s="3631"/>
      <c r="N169" s="3631"/>
      <c r="O169" s="3631"/>
      <c r="P169" s="3631"/>
    </row>
    <row r="170" spans="1:16" ht="18.75">
      <c r="B170" s="3630" t="s">
        <v>6488</v>
      </c>
      <c r="C170" s="3630"/>
      <c r="D170" s="3631"/>
      <c r="E170" s="3631"/>
      <c r="F170" s="3631"/>
      <c r="G170" s="3631"/>
      <c r="H170" s="3631"/>
      <c r="I170" s="3631"/>
      <c r="J170" s="3631"/>
      <c r="K170" s="3631"/>
      <c r="L170" s="3631"/>
      <c r="M170" s="3631"/>
      <c r="N170" s="3631"/>
      <c r="O170" s="3631"/>
      <c r="P170" s="3631"/>
    </row>
    <row r="171" spans="1:16">
      <c r="B171" s="3654" t="s">
        <v>1456</v>
      </c>
      <c r="C171" s="3655" t="s">
        <v>6489</v>
      </c>
      <c r="D171" s="3631"/>
      <c r="E171" s="3631"/>
      <c r="F171" s="3631"/>
      <c r="G171" s="3631"/>
      <c r="H171" s="3631"/>
      <c r="I171" s="3631"/>
      <c r="J171" s="3631"/>
      <c r="K171" s="3631"/>
      <c r="L171" s="3631"/>
      <c r="M171" s="3631"/>
      <c r="N171" s="3631"/>
      <c r="O171" s="3631"/>
      <c r="P171" s="3631"/>
    </row>
    <row r="172" spans="1:16">
      <c r="B172" s="3631"/>
      <c r="C172" s="3631"/>
      <c r="D172" s="3631"/>
      <c r="E172" s="3631"/>
      <c r="F172" s="3631"/>
      <c r="G172" s="3631"/>
      <c r="H172" s="3631"/>
      <c r="I172" s="3631"/>
      <c r="J172" s="3631"/>
      <c r="K172" s="3631"/>
      <c r="L172" s="3631"/>
      <c r="M172" s="3631"/>
      <c r="N172" s="3631"/>
      <c r="O172" s="3631"/>
      <c r="P172" s="3631"/>
    </row>
    <row r="173" spans="1:16" ht="18.75">
      <c r="B173" s="3630" t="s">
        <v>6490</v>
      </c>
      <c r="C173" s="3630"/>
      <c r="D173" s="3631"/>
      <c r="E173" s="3631"/>
      <c r="F173" s="3631"/>
      <c r="G173" s="3631"/>
      <c r="H173" s="3631"/>
      <c r="I173" s="3631"/>
      <c r="J173" s="3631"/>
      <c r="K173" s="3631"/>
      <c r="L173" s="3631"/>
      <c r="M173" s="3631"/>
      <c r="N173" s="3631"/>
      <c r="O173" s="3631"/>
      <c r="P173" s="3631"/>
    </row>
    <row r="174" spans="1:16">
      <c r="B174" s="3654" t="s">
        <v>1456</v>
      </c>
      <c r="C174" s="3655" t="s">
        <v>6491</v>
      </c>
      <c r="D174" s="3631"/>
      <c r="E174" s="3631"/>
      <c r="F174" s="3631"/>
      <c r="G174" s="3631"/>
      <c r="H174" s="3631"/>
      <c r="I174" s="3631"/>
      <c r="J174" s="3631"/>
      <c r="K174" s="3631"/>
      <c r="L174" s="3631"/>
      <c r="M174" s="3631"/>
      <c r="N174" s="3631"/>
      <c r="O174" s="3631"/>
      <c r="P174" s="3631"/>
    </row>
    <row r="175" spans="1:16">
      <c r="B175" s="3631"/>
      <c r="C175" s="3631"/>
      <c r="D175" s="3631"/>
      <c r="E175" s="3631"/>
      <c r="F175" s="3631"/>
      <c r="G175" s="3631"/>
      <c r="H175" s="3631"/>
      <c r="I175" s="3631"/>
      <c r="J175" s="3631"/>
      <c r="K175" s="3631"/>
      <c r="L175" s="3631"/>
      <c r="M175" s="3631"/>
      <c r="N175" s="3631"/>
      <c r="O175" s="3631"/>
      <c r="P175" s="3631"/>
    </row>
    <row r="176" spans="1:16" ht="18.75">
      <c r="B176" s="3630" t="s">
        <v>6492</v>
      </c>
      <c r="C176" s="3630"/>
      <c r="D176" s="3631"/>
      <c r="E176" s="3631"/>
      <c r="F176" s="3631"/>
      <c r="G176" s="3631"/>
      <c r="H176" s="3631"/>
      <c r="I176" s="3631"/>
      <c r="J176" s="3631"/>
      <c r="K176" s="3631"/>
      <c r="L176" s="3631"/>
      <c r="M176" s="3631"/>
      <c r="N176" s="3631"/>
      <c r="O176" s="3631"/>
      <c r="P176" s="3631"/>
    </row>
    <row r="177" spans="2:16">
      <c r="B177" s="3654" t="s">
        <v>1456</v>
      </c>
      <c r="C177" s="3655" t="s">
        <v>6493</v>
      </c>
      <c r="D177" s="3631"/>
      <c r="E177" s="3631"/>
      <c r="F177" s="3631"/>
      <c r="G177" s="3631"/>
      <c r="H177" s="3631"/>
      <c r="I177" s="3631"/>
      <c r="J177" s="3631"/>
      <c r="K177" s="3631"/>
      <c r="L177" s="3631"/>
      <c r="M177" s="3631"/>
      <c r="N177" s="3631"/>
      <c r="O177" s="3631"/>
      <c r="P177" s="3631"/>
    </row>
    <row r="178" spans="2:16">
      <c r="B178" s="3631"/>
      <c r="C178" s="3631"/>
      <c r="D178" s="3631"/>
      <c r="E178" s="3631"/>
      <c r="F178" s="3631"/>
      <c r="G178" s="3631"/>
      <c r="H178" s="3631"/>
      <c r="I178" s="3631"/>
      <c r="J178" s="3631"/>
      <c r="K178" s="3631"/>
      <c r="L178" s="3631"/>
      <c r="M178" s="3631"/>
      <c r="N178" s="3631"/>
      <c r="O178" s="3631"/>
      <c r="P178" s="3631"/>
    </row>
    <row r="179" spans="2:16" ht="18.75">
      <c r="B179" s="3630" t="s">
        <v>6494</v>
      </c>
      <c r="C179" s="3630"/>
      <c r="D179" s="3631"/>
      <c r="E179" s="3631"/>
      <c r="F179" s="3631"/>
      <c r="G179" s="3631"/>
      <c r="H179" s="3631"/>
      <c r="I179" s="3631"/>
      <c r="J179" s="3631"/>
      <c r="K179" s="3631"/>
      <c r="L179" s="3631"/>
      <c r="M179" s="3631"/>
      <c r="N179" s="3631"/>
      <c r="O179" s="3631"/>
      <c r="P179" s="3631"/>
    </row>
    <row r="180" spans="2:16">
      <c r="B180" s="3654" t="s">
        <v>1456</v>
      </c>
      <c r="C180" s="3655" t="s">
        <v>6495</v>
      </c>
      <c r="D180" s="3631"/>
      <c r="E180" s="3631"/>
      <c r="F180" s="3631"/>
      <c r="G180" s="3631"/>
      <c r="H180" s="3631"/>
      <c r="I180" s="3631"/>
      <c r="J180" s="3631"/>
      <c r="K180" s="3631"/>
      <c r="L180" s="3631"/>
      <c r="M180" s="3631"/>
      <c r="N180" s="3631"/>
      <c r="O180" s="3631"/>
      <c r="P180" s="3631"/>
    </row>
    <row r="181" spans="2:16">
      <c r="B181" s="3631"/>
      <c r="C181" s="3631"/>
      <c r="D181" s="3631"/>
      <c r="E181" s="3631"/>
      <c r="F181" s="3631"/>
      <c r="G181" s="3631"/>
      <c r="H181" s="3631"/>
      <c r="I181" s="3631"/>
      <c r="J181" s="3631"/>
      <c r="K181" s="3631"/>
      <c r="L181" s="3631"/>
      <c r="M181" s="3631"/>
      <c r="N181" s="3631"/>
      <c r="O181" s="3631"/>
      <c r="P181" s="3631"/>
    </row>
    <row r="182" spans="2:16" ht="18.75">
      <c r="B182" s="3630" t="s">
        <v>6496</v>
      </c>
      <c r="C182" s="3630"/>
      <c r="D182" s="3631"/>
      <c r="E182" s="3631"/>
      <c r="F182" s="3631"/>
      <c r="G182" s="3631"/>
      <c r="H182" s="3631"/>
      <c r="I182" s="3631"/>
      <c r="J182" s="3631"/>
      <c r="K182" s="3631"/>
      <c r="L182" s="3631"/>
      <c r="M182" s="3631"/>
      <c r="N182" s="3631"/>
      <c r="O182" s="3631"/>
      <c r="P182" s="3631"/>
    </row>
    <row r="183" spans="2:16">
      <c r="B183" s="3654" t="s">
        <v>1456</v>
      </c>
      <c r="C183" s="3655" t="s">
        <v>6497</v>
      </c>
      <c r="D183" s="3631"/>
      <c r="E183" s="3631"/>
      <c r="F183" s="3631"/>
      <c r="G183" s="3631"/>
      <c r="H183" s="3631"/>
      <c r="I183" s="3631"/>
      <c r="J183" s="3631"/>
      <c r="K183" s="3631"/>
      <c r="L183" s="3631"/>
      <c r="M183" s="3631"/>
      <c r="N183" s="3631"/>
      <c r="O183" s="3631"/>
      <c r="P183" s="3631"/>
    </row>
    <row r="184" spans="2:16">
      <c r="B184" s="3631"/>
      <c r="C184" s="3631"/>
      <c r="D184" s="3631"/>
      <c r="E184" s="3631"/>
      <c r="F184" s="3631"/>
      <c r="G184" s="3631"/>
      <c r="H184" s="3631"/>
      <c r="I184" s="3631"/>
      <c r="J184" s="3631"/>
      <c r="K184" s="3631"/>
      <c r="L184" s="3631"/>
      <c r="M184" s="3631"/>
      <c r="N184" s="3631"/>
      <c r="O184" s="3631"/>
      <c r="P184" s="3631"/>
    </row>
    <row r="185" spans="2:16">
      <c r="B185" s="3658"/>
      <c r="C185" s="3658"/>
      <c r="D185" s="3658"/>
      <c r="E185" s="3658"/>
      <c r="F185" s="3658"/>
      <c r="G185" s="3658"/>
      <c r="H185" s="3658"/>
      <c r="I185" s="3658"/>
      <c r="J185" s="3658"/>
      <c r="K185" s="3658"/>
      <c r="L185" s="3658"/>
      <c r="M185" s="3658"/>
      <c r="N185" s="3658"/>
      <c r="O185" s="3658"/>
      <c r="P185" s="3658"/>
    </row>
    <row r="186" spans="2:16">
      <c r="B186" s="3631"/>
      <c r="C186" s="3631"/>
      <c r="D186" s="3631"/>
      <c r="E186" s="3631"/>
      <c r="F186" s="3631"/>
      <c r="G186" s="3631"/>
      <c r="H186" s="3631"/>
      <c r="I186" s="3631"/>
      <c r="J186" s="3631"/>
      <c r="K186" s="3631"/>
      <c r="L186" s="3631"/>
      <c r="M186" s="3631"/>
      <c r="N186" s="3631"/>
      <c r="O186" s="3631"/>
      <c r="P186" s="3631"/>
    </row>
    <row r="187" spans="2:16" ht="18.75">
      <c r="B187" s="3630" t="s">
        <v>6498</v>
      </c>
      <c r="C187" s="3631"/>
      <c r="D187" s="3631"/>
      <c r="E187" s="3631"/>
      <c r="F187" s="3631"/>
      <c r="G187" s="3631"/>
      <c r="H187" s="3631"/>
      <c r="I187" s="3631"/>
      <c r="J187" s="3631"/>
      <c r="K187" s="3631"/>
      <c r="L187" s="3631"/>
      <c r="M187" s="3631"/>
      <c r="N187" s="3631"/>
      <c r="O187" s="3631"/>
      <c r="P187" s="3631"/>
    </row>
    <row r="188" spans="2:16">
      <c r="B188" s="3654" t="s">
        <v>1456</v>
      </c>
      <c r="C188" s="3656" t="s">
        <v>6499</v>
      </c>
      <c r="D188" s="3631"/>
      <c r="E188" s="3631"/>
      <c r="F188" s="3631"/>
      <c r="G188" s="3631"/>
      <c r="H188" s="3631"/>
      <c r="I188" s="3631"/>
      <c r="J188" s="3631"/>
      <c r="K188" s="3631"/>
      <c r="L188" s="3631"/>
      <c r="M188" s="3631"/>
      <c r="N188" s="3631"/>
      <c r="O188" s="3631"/>
      <c r="P188" s="3631"/>
    </row>
    <row r="189" spans="2:16">
      <c r="B189" s="3664" t="s">
        <v>6500</v>
      </c>
      <c r="C189" s="3664"/>
      <c r="D189" s="3656" t="s">
        <v>6501</v>
      </c>
      <c r="E189" s="3631"/>
      <c r="F189" s="3631"/>
      <c r="G189" s="3631"/>
      <c r="H189" s="3631"/>
      <c r="I189" s="3631"/>
      <c r="J189" s="3631"/>
      <c r="K189" s="3631"/>
      <c r="L189" s="3631"/>
      <c r="M189" s="3631"/>
      <c r="N189" s="3631"/>
      <c r="O189" s="3631"/>
      <c r="P189" s="3631"/>
    </row>
    <row r="190" spans="2:16">
      <c r="B190" s="3631"/>
      <c r="C190" s="3631"/>
      <c r="D190" s="3631"/>
      <c r="E190" s="3631"/>
      <c r="F190" s="3631"/>
      <c r="G190" s="3631"/>
      <c r="H190" s="3631"/>
      <c r="I190" s="3631"/>
      <c r="J190" s="3631"/>
      <c r="K190" s="3631"/>
      <c r="L190" s="3631"/>
      <c r="M190" s="3631"/>
      <c r="N190" s="3631"/>
      <c r="O190" s="3631"/>
      <c r="P190" s="3631"/>
    </row>
    <row r="191" spans="2:16" ht="18.75">
      <c r="B191" s="3630" t="s">
        <v>6502</v>
      </c>
      <c r="C191" s="3630"/>
      <c r="D191" s="3631"/>
      <c r="E191" s="3631"/>
      <c r="F191" s="3631"/>
      <c r="G191" s="3631"/>
      <c r="H191" s="3631"/>
      <c r="I191" s="3631"/>
      <c r="J191" s="3631"/>
      <c r="K191" s="3631"/>
      <c r="L191" s="3631"/>
      <c r="M191" s="3631"/>
      <c r="N191" s="3631"/>
      <c r="O191" s="3631"/>
      <c r="P191" s="3631"/>
    </row>
    <row r="192" spans="2:16">
      <c r="B192" s="3654" t="s">
        <v>1456</v>
      </c>
      <c r="C192" s="3655" t="s">
        <v>6503</v>
      </c>
      <c r="D192" s="3631"/>
      <c r="E192" s="3631"/>
      <c r="F192" s="3631"/>
      <c r="G192" s="3631"/>
      <c r="H192" s="3631"/>
      <c r="I192" s="3631"/>
      <c r="J192" s="3631"/>
      <c r="K192" s="3631"/>
      <c r="L192" s="3631"/>
      <c r="M192" s="3631"/>
      <c r="N192" s="3631"/>
      <c r="O192" s="3631"/>
      <c r="P192" s="3631"/>
    </row>
    <row r="193" spans="2:16">
      <c r="B193" s="3631"/>
      <c r="C193" s="3631"/>
      <c r="D193" s="3631"/>
      <c r="E193" s="3631"/>
      <c r="F193" s="3631"/>
      <c r="G193" s="3631"/>
      <c r="H193" s="3631"/>
      <c r="I193" s="3631"/>
      <c r="J193" s="3631"/>
      <c r="K193" s="3631"/>
      <c r="L193" s="3631"/>
      <c r="M193" s="3631"/>
      <c r="N193" s="3631"/>
      <c r="O193" s="3631"/>
      <c r="P193" s="3631"/>
    </row>
    <row r="194" spans="2:16" ht="18.75">
      <c r="B194" s="3630" t="s">
        <v>6504</v>
      </c>
      <c r="C194" s="3630"/>
      <c r="D194" s="3631"/>
      <c r="E194" s="3631"/>
      <c r="F194" s="3631"/>
      <c r="G194" s="3631"/>
      <c r="H194" s="3631"/>
      <c r="I194" s="3631"/>
      <c r="J194" s="3631"/>
      <c r="K194" s="3631"/>
      <c r="L194" s="3631"/>
      <c r="M194" s="3631"/>
      <c r="N194" s="3631"/>
      <c r="O194" s="3631"/>
      <c r="P194" s="3631"/>
    </row>
    <row r="195" spans="2:16">
      <c r="B195" s="3654" t="s">
        <v>1456</v>
      </c>
      <c r="C195" s="3655" t="s">
        <v>6505</v>
      </c>
      <c r="D195" s="3631"/>
      <c r="E195" s="3631"/>
      <c r="F195" s="3631"/>
      <c r="G195" s="3631"/>
      <c r="H195" s="3631"/>
      <c r="I195" s="3631"/>
      <c r="J195" s="3631"/>
      <c r="K195" s="3631"/>
      <c r="L195" s="3631"/>
      <c r="M195" s="3631"/>
      <c r="N195" s="3631"/>
      <c r="O195" s="3631"/>
      <c r="P195" s="3631"/>
    </row>
    <row r="196" spans="2:16">
      <c r="B196" s="3631"/>
      <c r="C196" s="3631"/>
      <c r="D196" s="3631"/>
      <c r="E196" s="3631"/>
      <c r="F196" s="3631"/>
      <c r="G196" s="3631"/>
      <c r="H196" s="3631"/>
      <c r="I196" s="3631"/>
      <c r="J196" s="3631"/>
      <c r="K196" s="3631"/>
      <c r="L196" s="3631"/>
      <c r="M196" s="3631"/>
      <c r="N196" s="3631"/>
      <c r="O196" s="3631"/>
      <c r="P196" s="3631"/>
    </row>
    <row r="197" spans="2:16" ht="18.75">
      <c r="B197" s="3630" t="s">
        <v>6506</v>
      </c>
      <c r="C197" s="3630"/>
      <c r="D197" s="3631"/>
      <c r="E197" s="3631"/>
      <c r="F197" s="3631"/>
      <c r="G197" s="3631"/>
      <c r="H197" s="3631"/>
      <c r="I197" s="3631"/>
      <c r="J197" s="3631"/>
      <c r="K197" s="3631"/>
      <c r="L197" s="3631"/>
      <c r="M197" s="3631"/>
      <c r="N197" s="3631"/>
      <c r="O197" s="3631"/>
      <c r="P197" s="3631"/>
    </row>
    <row r="198" spans="2:16">
      <c r="B198" s="3654" t="s">
        <v>1456</v>
      </c>
      <c r="C198" s="3655" t="s">
        <v>6507</v>
      </c>
      <c r="D198" s="3631"/>
      <c r="E198" s="3631"/>
      <c r="F198" s="3631"/>
      <c r="G198" s="3631"/>
      <c r="H198" s="3631"/>
      <c r="I198" s="3631"/>
      <c r="J198" s="3631"/>
      <c r="K198" s="3631"/>
      <c r="L198" s="3631"/>
      <c r="M198" s="3631"/>
      <c r="N198" s="3631"/>
      <c r="O198" s="3631"/>
      <c r="P198" s="3631"/>
    </row>
    <row r="199" spans="2:16">
      <c r="B199" s="3631"/>
      <c r="C199" s="3631"/>
      <c r="D199" s="3631"/>
      <c r="E199" s="3631"/>
      <c r="F199" s="3631"/>
      <c r="G199" s="3631"/>
      <c r="H199" s="3631"/>
      <c r="I199" s="3631"/>
      <c r="J199" s="3631"/>
      <c r="K199" s="3631"/>
      <c r="L199" s="3631"/>
      <c r="M199" s="3631"/>
      <c r="N199" s="3631"/>
      <c r="O199" s="3631"/>
      <c r="P199" s="3631"/>
    </row>
    <row r="200" spans="2:16" ht="18.75">
      <c r="B200" s="3630" t="s">
        <v>6508</v>
      </c>
      <c r="C200" s="3630"/>
      <c r="D200" s="3631"/>
      <c r="E200" s="3631"/>
      <c r="F200" s="3631"/>
      <c r="G200" s="3631"/>
      <c r="H200" s="3631"/>
      <c r="I200" s="3631"/>
      <c r="J200" s="3631"/>
      <c r="K200" s="3631"/>
      <c r="L200" s="3631"/>
      <c r="M200" s="3631"/>
      <c r="N200" s="3631"/>
      <c r="O200" s="3631"/>
      <c r="P200" s="3631"/>
    </row>
    <row r="201" spans="2:16">
      <c r="B201" s="3654" t="s">
        <v>1456</v>
      </c>
      <c r="C201" s="3655" t="s">
        <v>6509</v>
      </c>
      <c r="D201" s="3631"/>
      <c r="E201" s="3631"/>
      <c r="F201" s="3631"/>
      <c r="G201" s="3631"/>
      <c r="H201" s="3631"/>
      <c r="I201" s="3631"/>
      <c r="J201" s="3631"/>
      <c r="K201" s="3631"/>
      <c r="L201" s="3631"/>
      <c r="M201" s="3631"/>
      <c r="N201" s="3631"/>
      <c r="O201" s="3631"/>
      <c r="P201" s="3631"/>
    </row>
    <row r="202" spans="2:16">
      <c r="B202" s="3631"/>
      <c r="C202" s="3631"/>
      <c r="D202" s="3631"/>
      <c r="E202" s="3631"/>
      <c r="F202" s="3631"/>
      <c r="G202" s="3631"/>
      <c r="H202" s="3631"/>
      <c r="I202" s="3631"/>
      <c r="J202" s="3631"/>
      <c r="K202" s="3631"/>
      <c r="L202" s="3631"/>
      <c r="M202" s="3631"/>
      <c r="N202" s="3631"/>
      <c r="O202" s="3631"/>
      <c r="P202" s="3631"/>
    </row>
    <row r="203" spans="2:16">
      <c r="B203" s="3631" t="s">
        <v>6510</v>
      </c>
      <c r="C203" s="3631"/>
      <c r="D203" s="3631"/>
      <c r="E203" s="3631"/>
      <c r="F203" s="3631"/>
      <c r="G203" s="3631"/>
      <c r="H203" s="3631"/>
      <c r="I203" s="3631"/>
      <c r="J203" s="3631"/>
      <c r="K203" s="3631"/>
      <c r="L203" s="3631"/>
      <c r="M203" s="3631"/>
      <c r="N203" s="3631"/>
      <c r="O203" s="3631"/>
      <c r="P203" s="3631"/>
    </row>
    <row r="204" spans="2:16">
      <c r="B204" s="3631" t="s">
        <v>6511</v>
      </c>
      <c r="C204" s="3631"/>
      <c r="D204" s="3631"/>
      <c r="E204" s="3631"/>
      <c r="F204" s="3631"/>
      <c r="G204" s="3631"/>
      <c r="H204" s="3631"/>
      <c r="I204" s="3631"/>
      <c r="J204" s="3631"/>
      <c r="K204" s="3631"/>
      <c r="L204" s="3631"/>
      <c r="M204" s="3631"/>
      <c r="N204" s="3631"/>
      <c r="O204" s="3631"/>
      <c r="P204" s="3631"/>
    </row>
    <row r="205" spans="2:16">
      <c r="B205" s="3631" t="s">
        <v>6512</v>
      </c>
      <c r="C205" s="3631"/>
      <c r="D205" s="3631"/>
      <c r="E205" s="3655"/>
      <c r="F205" s="3631"/>
      <c r="G205" s="3631"/>
      <c r="H205" s="3631"/>
      <c r="I205" s="3631"/>
      <c r="J205" s="3631"/>
      <c r="K205" s="3631"/>
      <c r="L205" s="3631"/>
      <c r="M205" s="3631"/>
      <c r="N205" s="3631"/>
      <c r="O205" s="3631"/>
      <c r="P205" s="3631"/>
    </row>
    <row r="206" spans="2:16">
      <c r="B206" s="3631" t="s">
        <v>6513</v>
      </c>
      <c r="C206" s="3631"/>
      <c r="D206" s="3631"/>
      <c r="E206" s="3631"/>
      <c r="F206" s="3631"/>
      <c r="G206" s="3631"/>
      <c r="H206" s="3631"/>
      <c r="I206" s="3631"/>
      <c r="J206" s="3631"/>
      <c r="K206" s="3631"/>
      <c r="L206" s="3631"/>
      <c r="M206" s="3631"/>
      <c r="N206" s="3631"/>
      <c r="O206" s="3631"/>
      <c r="P206" s="3631"/>
    </row>
    <row r="207" spans="2:16">
      <c r="B207" s="3631"/>
      <c r="C207" s="3631"/>
      <c r="D207" s="3631"/>
      <c r="E207" s="3631"/>
      <c r="F207" s="3631"/>
      <c r="G207" s="3631"/>
      <c r="H207" s="3631"/>
      <c r="I207" s="3631"/>
      <c r="J207" s="3631"/>
      <c r="K207" s="3631"/>
      <c r="L207" s="3631"/>
      <c r="M207" s="3631"/>
      <c r="N207" s="3631"/>
      <c r="O207" s="3631"/>
      <c r="P207" s="3631"/>
    </row>
    <row r="208" spans="2:16" ht="18.75">
      <c r="B208" s="3630" t="s">
        <v>6514</v>
      </c>
      <c r="C208" s="3630"/>
      <c r="D208" s="3631"/>
      <c r="E208" s="3631"/>
      <c r="F208" s="3631"/>
      <c r="G208" s="3631"/>
      <c r="H208" s="3631"/>
      <c r="I208" s="3631"/>
      <c r="J208" s="3631"/>
      <c r="K208" s="3631"/>
      <c r="L208" s="3631"/>
      <c r="M208" s="3631"/>
      <c r="N208" s="3631"/>
      <c r="O208" s="3631"/>
      <c r="P208" s="3631"/>
    </row>
    <row r="209" spans="2:16">
      <c r="B209" s="3654" t="s">
        <v>1456</v>
      </c>
      <c r="C209" s="3655" t="s">
        <v>6515</v>
      </c>
      <c r="D209" s="3631"/>
      <c r="E209" s="3631"/>
      <c r="F209" s="3631"/>
      <c r="G209" s="3631"/>
      <c r="H209" s="3631"/>
      <c r="I209" s="3631"/>
      <c r="J209" s="3631"/>
      <c r="K209" s="3631"/>
      <c r="L209" s="3631"/>
      <c r="M209" s="3631"/>
      <c r="N209" s="3631"/>
      <c r="O209" s="3631"/>
      <c r="P209" s="3631"/>
    </row>
    <row r="210" spans="2:16">
      <c r="B210" s="3631"/>
      <c r="C210" s="3631"/>
      <c r="D210" s="3631"/>
      <c r="E210" s="3631"/>
      <c r="F210" s="3631"/>
      <c r="G210" s="3631"/>
      <c r="H210" s="3631"/>
      <c r="I210" s="3631"/>
      <c r="J210" s="3631"/>
      <c r="K210" s="3631"/>
      <c r="L210" s="3631"/>
      <c r="M210" s="3631"/>
      <c r="N210" s="3631"/>
      <c r="O210" s="3631"/>
      <c r="P210" s="3631"/>
    </row>
    <row r="211" spans="2:16" ht="18.75">
      <c r="B211" s="3630" t="s">
        <v>6502</v>
      </c>
      <c r="C211" s="3630"/>
      <c r="D211" s="3631"/>
      <c r="E211" s="3631"/>
      <c r="F211" s="3631"/>
      <c r="G211" s="3631"/>
      <c r="H211" s="3631"/>
      <c r="I211" s="3631"/>
      <c r="J211" s="3631"/>
      <c r="K211" s="3631"/>
      <c r="L211" s="3631"/>
      <c r="M211" s="3631"/>
      <c r="N211" s="3631"/>
      <c r="O211" s="3631"/>
      <c r="P211" s="3631"/>
    </row>
    <row r="212" spans="2:16">
      <c r="B212" s="3654" t="s">
        <v>1456</v>
      </c>
      <c r="C212" s="3655" t="s">
        <v>6503</v>
      </c>
      <c r="D212" s="3631"/>
      <c r="E212" s="3631"/>
      <c r="F212" s="3631"/>
      <c r="G212" s="3631"/>
      <c r="H212" s="3631"/>
      <c r="I212" s="3631"/>
      <c r="J212" s="3631"/>
      <c r="K212" s="3631"/>
      <c r="L212" s="3631"/>
      <c r="M212" s="3631"/>
      <c r="N212" s="3631"/>
      <c r="O212" s="3631"/>
      <c r="P212" s="3631"/>
    </row>
    <row r="213" spans="2:16">
      <c r="B213" s="3631"/>
      <c r="C213" s="3631"/>
      <c r="D213" s="3631"/>
      <c r="E213" s="3631"/>
      <c r="F213" s="3631"/>
      <c r="G213" s="3631"/>
      <c r="H213" s="3631"/>
      <c r="I213" s="3631"/>
      <c r="J213" s="3631"/>
      <c r="K213" s="3631"/>
      <c r="L213" s="3631"/>
      <c r="M213" s="3631"/>
      <c r="N213" s="3631"/>
      <c r="O213" s="3631"/>
      <c r="P213" s="3631"/>
    </row>
    <row r="214" spans="2:16" ht="18.75">
      <c r="B214" s="3630" t="s">
        <v>6516</v>
      </c>
      <c r="C214" s="3630"/>
      <c r="D214" s="3631"/>
      <c r="E214" s="3631"/>
      <c r="F214" s="3631"/>
      <c r="G214" s="3631"/>
      <c r="H214" s="3631"/>
      <c r="I214" s="3631"/>
      <c r="J214" s="3631"/>
      <c r="K214" s="3631"/>
      <c r="L214" s="3631"/>
      <c r="M214" s="3631"/>
      <c r="N214" s="3631"/>
      <c r="O214" s="3631"/>
      <c r="P214" s="3631"/>
    </row>
    <row r="215" spans="2:16">
      <c r="B215" s="3654" t="s">
        <v>1456</v>
      </c>
      <c r="C215" s="3655" t="s">
        <v>6517</v>
      </c>
      <c r="D215" s="3631"/>
      <c r="E215" s="3631"/>
      <c r="F215" s="3631"/>
      <c r="G215" s="3631"/>
      <c r="H215" s="3631"/>
      <c r="I215" s="3631"/>
      <c r="J215" s="3631"/>
      <c r="K215" s="3631"/>
      <c r="L215" s="3631"/>
      <c r="M215" s="3631"/>
      <c r="N215" s="3631"/>
      <c r="O215" s="3631"/>
      <c r="P215" s="3631"/>
    </row>
    <row r="216" spans="2:16">
      <c r="B216" s="3631"/>
      <c r="C216" s="3631"/>
      <c r="D216" s="3631"/>
      <c r="E216" s="3631"/>
      <c r="F216" s="3631"/>
      <c r="G216" s="3631"/>
      <c r="H216" s="3631"/>
      <c r="I216" s="3631"/>
      <c r="J216" s="3631"/>
      <c r="K216" s="3631"/>
      <c r="L216" s="3631"/>
      <c r="M216" s="3631"/>
      <c r="N216" s="3631"/>
      <c r="O216" s="3631"/>
      <c r="P216" s="3631"/>
    </row>
    <row r="217" spans="2:16" ht="18.75">
      <c r="B217" s="3630" t="s">
        <v>6518</v>
      </c>
      <c r="C217" s="3631"/>
      <c r="D217" s="3631"/>
      <c r="E217" s="3631"/>
      <c r="F217" s="3631"/>
      <c r="G217" s="3631"/>
      <c r="H217" s="3631"/>
      <c r="I217" s="3631"/>
      <c r="J217" s="3631"/>
      <c r="K217" s="3631"/>
      <c r="L217" s="3631"/>
      <c r="M217" s="3631"/>
      <c r="N217" s="3631"/>
      <c r="O217" s="3631"/>
      <c r="P217" s="3631"/>
    </row>
    <row r="218" spans="2:16">
      <c r="B218" s="3654" t="s">
        <v>1456</v>
      </c>
      <c r="C218" s="3656" t="s">
        <v>6519</v>
      </c>
      <c r="D218" s="3631"/>
      <c r="E218" s="3631"/>
      <c r="F218" s="3631"/>
      <c r="G218" s="3631"/>
      <c r="H218" s="3631"/>
      <c r="I218" s="3631"/>
      <c r="J218" s="3631"/>
      <c r="K218" s="3631"/>
      <c r="L218" s="3631"/>
      <c r="M218" s="3631"/>
      <c r="N218" s="3631"/>
      <c r="O218" s="3631"/>
      <c r="P218" s="3631"/>
    </row>
    <row r="219" spans="2:16">
      <c r="B219" s="3665" t="s">
        <v>6520</v>
      </c>
      <c r="C219" s="3665"/>
      <c r="D219" s="3655" t="s">
        <v>6521</v>
      </c>
      <c r="E219" s="3631"/>
      <c r="F219" s="3631"/>
      <c r="G219" s="3631"/>
      <c r="H219" s="3631"/>
      <c r="I219" s="3631"/>
      <c r="J219" s="3631"/>
      <c r="K219" s="3631"/>
      <c r="L219" s="3631"/>
      <c r="M219" s="3631"/>
      <c r="N219" s="3631"/>
      <c r="O219" s="3631"/>
      <c r="P219" s="3631"/>
    </row>
    <row r="220" spans="2:16">
      <c r="B220" s="3631"/>
      <c r="C220" s="3631"/>
      <c r="D220" s="3631"/>
      <c r="E220" s="3631"/>
      <c r="F220" s="3631"/>
      <c r="G220" s="3631"/>
      <c r="H220" s="3631"/>
      <c r="I220" s="3631"/>
      <c r="J220" s="3631"/>
      <c r="K220" s="3631"/>
      <c r="L220" s="3631"/>
      <c r="M220" s="3631"/>
      <c r="N220" s="3631"/>
      <c r="O220" s="3631"/>
      <c r="P220" s="3631"/>
    </row>
    <row r="221" spans="2:16" ht="18.75">
      <c r="B221" s="3630" t="s">
        <v>6522</v>
      </c>
      <c r="C221" s="3631"/>
      <c r="D221" s="3631"/>
      <c r="E221" s="3631"/>
      <c r="F221" s="3631"/>
      <c r="G221" s="3631"/>
      <c r="H221" s="3631"/>
      <c r="I221" s="3631"/>
      <c r="J221" s="3631"/>
      <c r="K221" s="3631"/>
      <c r="L221" s="3631"/>
      <c r="M221" s="3631"/>
      <c r="N221" s="3631"/>
      <c r="O221" s="3631"/>
      <c r="P221" s="3631"/>
    </row>
    <row r="222" spans="2:16">
      <c r="B222" s="3654" t="s">
        <v>1456</v>
      </c>
      <c r="C222" s="3655" t="s">
        <v>6523</v>
      </c>
      <c r="D222" s="3631"/>
      <c r="E222" s="3631"/>
      <c r="F222" s="3631"/>
      <c r="G222" s="3631"/>
      <c r="H222" s="3631"/>
      <c r="I222" s="3631"/>
      <c r="J222" s="3631"/>
      <c r="K222" s="3631"/>
      <c r="L222" s="3631"/>
      <c r="M222" s="3631"/>
      <c r="N222" s="3631"/>
      <c r="O222" s="3631"/>
      <c r="P222" s="3631"/>
    </row>
    <row r="223" spans="2:16">
      <c r="B223" s="3665" t="s">
        <v>6524</v>
      </c>
      <c r="C223" s="3665"/>
      <c r="D223" s="3655" t="s">
        <v>6525</v>
      </c>
      <c r="E223" s="3631"/>
      <c r="F223" s="3631"/>
      <c r="G223" s="3631"/>
      <c r="H223" s="3631"/>
      <c r="I223" s="3631"/>
      <c r="J223" s="3631"/>
      <c r="K223" s="3631"/>
      <c r="L223" s="3631"/>
      <c r="M223" s="3631"/>
      <c r="N223" s="3631"/>
      <c r="O223" s="3631"/>
      <c r="P223" s="3631"/>
    </row>
    <row r="224" spans="2:16">
      <c r="B224" s="3631"/>
      <c r="C224" s="3631"/>
      <c r="D224" s="3631"/>
      <c r="E224" s="3631"/>
      <c r="F224" s="3631"/>
      <c r="G224" s="3631"/>
      <c r="H224" s="3631"/>
      <c r="I224" s="3631"/>
      <c r="J224" s="3631"/>
      <c r="K224" s="3631"/>
      <c r="L224" s="3631"/>
      <c r="M224" s="3631"/>
      <c r="N224" s="3631"/>
      <c r="O224" s="3631"/>
      <c r="P224" s="3631"/>
    </row>
    <row r="225" spans="1:16" ht="18.75">
      <c r="B225" s="3630" t="s">
        <v>6526</v>
      </c>
      <c r="C225" s="3630"/>
      <c r="D225" s="3631"/>
      <c r="E225" s="3631"/>
      <c r="F225" s="3631"/>
      <c r="G225" s="3631"/>
      <c r="H225" s="3631"/>
      <c r="I225" s="3631"/>
      <c r="J225" s="3631"/>
      <c r="K225" s="3631"/>
      <c r="L225" s="3631"/>
      <c r="M225" s="3631"/>
      <c r="N225" s="3631"/>
      <c r="O225" s="3631"/>
      <c r="P225" s="3631"/>
    </row>
    <row r="226" spans="1:16">
      <c r="B226" s="3654" t="s">
        <v>1456</v>
      </c>
      <c r="C226" s="3655" t="s">
        <v>6527</v>
      </c>
      <c r="D226" s="3631"/>
      <c r="E226" s="3631"/>
      <c r="F226" s="3631"/>
      <c r="G226" s="3631"/>
      <c r="H226" s="3631"/>
      <c r="I226" s="3631"/>
      <c r="J226" s="3631"/>
      <c r="K226" s="3631"/>
      <c r="L226" s="3631"/>
      <c r="M226" s="3631"/>
      <c r="N226" s="3631"/>
      <c r="O226" s="3631"/>
      <c r="P226" s="3631"/>
    </row>
    <row r="227" spans="1:16">
      <c r="B227" s="3631"/>
      <c r="C227" s="3631"/>
      <c r="D227" s="3631"/>
      <c r="E227" s="3631"/>
      <c r="F227" s="3631"/>
      <c r="G227" s="3631"/>
      <c r="H227" s="3631"/>
      <c r="I227" s="3631"/>
      <c r="J227" s="3631"/>
      <c r="K227" s="3631"/>
      <c r="L227" s="3631"/>
      <c r="M227" s="3631"/>
      <c r="N227" s="3631"/>
      <c r="O227" s="3631"/>
      <c r="P227" s="3631"/>
    </row>
    <row r="228" spans="1:16" ht="18.75">
      <c r="A228" s="3631"/>
      <c r="B228" s="3630" t="s">
        <v>6528</v>
      </c>
      <c r="C228" s="3630"/>
      <c r="D228" s="3631"/>
      <c r="E228" s="3631"/>
      <c r="F228" s="3631"/>
      <c r="G228" s="3631"/>
      <c r="H228" s="3631"/>
      <c r="I228" s="3631"/>
      <c r="J228" s="3631"/>
      <c r="K228" s="3631"/>
      <c r="L228" s="3631"/>
      <c r="M228" s="3631"/>
      <c r="N228" s="3631"/>
      <c r="O228" s="3631"/>
      <c r="P228" s="3631"/>
    </row>
    <row r="229" spans="1:16">
      <c r="A229" s="3631"/>
      <c r="B229" s="3654" t="s">
        <v>1456</v>
      </c>
      <c r="C229" s="3655" t="s">
        <v>6529</v>
      </c>
      <c r="D229" s="3631"/>
      <c r="E229" s="3631"/>
      <c r="F229" s="3631"/>
      <c r="G229" s="3631"/>
      <c r="H229" s="3631"/>
      <c r="I229" s="3631"/>
      <c r="J229" s="3631"/>
      <c r="K229" s="3631"/>
      <c r="L229" s="3631"/>
      <c r="M229" s="3631"/>
      <c r="N229" s="3631"/>
      <c r="O229" s="3631"/>
      <c r="P229" s="3631"/>
    </row>
    <row r="230" spans="1:16">
      <c r="B230" s="3631"/>
      <c r="C230" s="3631"/>
      <c r="D230" s="3631"/>
      <c r="E230" s="3631"/>
      <c r="F230" s="3631"/>
      <c r="G230" s="3631"/>
      <c r="H230" s="3631"/>
      <c r="I230" s="3631"/>
      <c r="J230" s="3631"/>
      <c r="K230" s="3631"/>
      <c r="L230" s="3631"/>
      <c r="M230" s="3631"/>
      <c r="N230" s="3631"/>
      <c r="O230" s="3631"/>
      <c r="P230" s="3631"/>
    </row>
    <row r="231" spans="1:16" ht="18.75">
      <c r="B231" s="3630" t="s">
        <v>6530</v>
      </c>
      <c r="C231" s="3631"/>
      <c r="D231" s="3631"/>
      <c r="E231" s="3631"/>
      <c r="F231" s="3631"/>
      <c r="G231" s="3631"/>
      <c r="H231" s="3631"/>
      <c r="I231" s="3631"/>
      <c r="J231" s="3631"/>
      <c r="K231" s="3631"/>
      <c r="L231" s="3631"/>
      <c r="M231" s="3631"/>
      <c r="N231" s="3631"/>
      <c r="O231" s="3631"/>
      <c r="P231" s="3631"/>
    </row>
    <row r="232" spans="1:16">
      <c r="B232" s="3654" t="s">
        <v>1456</v>
      </c>
      <c r="C232" s="3655" t="s">
        <v>6531</v>
      </c>
      <c r="D232" s="3631"/>
      <c r="E232" s="3631"/>
      <c r="F232" s="3631"/>
      <c r="G232" s="3631"/>
      <c r="H232" s="3631"/>
      <c r="I232" s="3631"/>
      <c r="J232" s="3631"/>
      <c r="K232" s="3631"/>
      <c r="L232" s="3631"/>
      <c r="M232" s="3631"/>
      <c r="N232" s="3631"/>
      <c r="O232" s="3631"/>
      <c r="P232" s="3631"/>
    </row>
    <row r="233" spans="1:16">
      <c r="B233" s="3665" t="s">
        <v>6532</v>
      </c>
      <c r="C233" s="3665"/>
      <c r="D233" s="3655" t="s">
        <v>6533</v>
      </c>
      <c r="E233" s="3631"/>
      <c r="F233" s="3631"/>
      <c r="G233" s="3631"/>
      <c r="H233" s="3631"/>
      <c r="I233" s="3631"/>
      <c r="J233" s="3631"/>
      <c r="K233" s="3631"/>
      <c r="L233" s="3631"/>
      <c r="M233" s="3631"/>
      <c r="N233" s="3631"/>
      <c r="O233" s="3631"/>
      <c r="P233" s="3631"/>
    </row>
    <row r="234" spans="1:16">
      <c r="B234" s="3631"/>
      <c r="C234" s="3631"/>
      <c r="D234" s="3631"/>
      <c r="E234" s="3631"/>
      <c r="F234" s="3631"/>
      <c r="G234" s="3631"/>
      <c r="H234" s="3631"/>
      <c r="I234" s="3631"/>
      <c r="J234" s="3631"/>
      <c r="K234" s="3631"/>
      <c r="L234" s="3631"/>
      <c r="M234" s="3631"/>
      <c r="N234" s="3631"/>
      <c r="O234" s="3631"/>
      <c r="P234" s="3631"/>
    </row>
    <row r="235" spans="1:16">
      <c r="B235" s="3631" t="s">
        <v>6534</v>
      </c>
      <c r="C235" s="3631"/>
      <c r="D235" s="3631"/>
      <c r="E235" s="3631"/>
      <c r="F235" s="3631"/>
      <c r="G235" s="3631"/>
      <c r="H235" s="3631"/>
      <c r="I235" s="3631"/>
      <c r="J235" s="3631"/>
      <c r="K235" s="3631"/>
      <c r="L235" s="3631"/>
      <c r="M235" s="3631" t="s">
        <v>6483</v>
      </c>
      <c r="N235" s="3631"/>
      <c r="O235" s="3631"/>
      <c r="P235" s="3631"/>
    </row>
    <row r="236" spans="1:16">
      <c r="B236" s="3631" t="s">
        <v>6535</v>
      </c>
      <c r="C236" s="3631"/>
      <c r="D236" s="3631"/>
      <c r="E236" s="3631"/>
      <c r="F236" s="3631"/>
      <c r="G236" s="3631"/>
      <c r="H236" s="3631"/>
      <c r="I236" s="3631"/>
      <c r="J236" s="3631"/>
      <c r="K236" s="3631"/>
      <c r="L236" s="3631"/>
      <c r="M236" s="3631"/>
      <c r="N236" s="3631"/>
      <c r="O236" s="3631"/>
      <c r="P236" s="3631"/>
    </row>
    <row r="237" spans="1:16">
      <c r="B237" s="3631" t="s">
        <v>6536</v>
      </c>
      <c r="C237" s="3631"/>
      <c r="D237" s="3631"/>
      <c r="E237" s="3631"/>
      <c r="F237" s="3631"/>
      <c r="G237" s="3631"/>
      <c r="H237" s="3631"/>
      <c r="I237" s="3631"/>
      <c r="J237" s="3631"/>
      <c r="K237" s="3631"/>
      <c r="L237" s="3631"/>
      <c r="M237" s="3631"/>
      <c r="N237" s="3631"/>
      <c r="O237" s="3631"/>
      <c r="P237" s="3631"/>
    </row>
    <row r="238" spans="1:16">
      <c r="B238" s="3631" t="s">
        <v>6537</v>
      </c>
      <c r="C238" s="3631"/>
      <c r="D238" s="3631"/>
      <c r="E238" s="3631"/>
      <c r="F238" s="3631"/>
      <c r="G238" s="3631"/>
      <c r="H238" s="3631"/>
      <c r="I238" s="3631"/>
      <c r="J238" s="3631"/>
      <c r="K238" s="3631"/>
      <c r="L238" s="3631"/>
      <c r="M238" s="3631"/>
      <c r="N238" s="3631"/>
      <c r="O238" s="3631"/>
      <c r="P238" s="3631"/>
    </row>
    <row r="239" spans="1:16">
      <c r="B239" s="3631" t="s">
        <v>6538</v>
      </c>
      <c r="C239" s="3631"/>
      <c r="D239" s="3631"/>
      <c r="E239" s="3631"/>
      <c r="F239" s="3631"/>
      <c r="G239" s="3631"/>
      <c r="H239" s="3631"/>
      <c r="I239" s="3631"/>
      <c r="J239" s="3631"/>
      <c r="K239" s="3631"/>
      <c r="L239" s="3631"/>
      <c r="M239" s="3631"/>
      <c r="N239" s="3631"/>
      <c r="O239" s="3631"/>
      <c r="P239" s="3631"/>
    </row>
    <row r="240" spans="1:16">
      <c r="B240" s="3631" t="s">
        <v>6539</v>
      </c>
      <c r="C240" s="3631"/>
      <c r="D240" s="3631"/>
      <c r="E240" s="3631"/>
      <c r="F240" s="3631"/>
      <c r="G240" s="3631"/>
      <c r="H240" s="3631"/>
      <c r="I240" s="3631"/>
      <c r="J240" s="3631"/>
      <c r="K240" s="3631"/>
      <c r="L240" s="3631"/>
      <c r="M240" s="3631" t="s">
        <v>6525</v>
      </c>
      <c r="N240" s="3631"/>
      <c r="O240" s="3631"/>
      <c r="P240" s="3631"/>
    </row>
    <row r="241" spans="1:16">
      <c r="B241" s="3631"/>
      <c r="C241" s="3631"/>
      <c r="D241" s="3631"/>
      <c r="E241" s="3631"/>
      <c r="F241" s="3631"/>
      <c r="G241" s="3631"/>
      <c r="H241" s="3631"/>
      <c r="I241" s="3631"/>
      <c r="J241" s="3631"/>
      <c r="K241" s="3631"/>
      <c r="L241" s="3631"/>
      <c r="M241" s="3631"/>
      <c r="N241" s="3631"/>
      <c r="O241" s="3631"/>
      <c r="P241" s="3631"/>
    </row>
    <row r="242" spans="1:16">
      <c r="B242" s="3631"/>
      <c r="C242" s="3631"/>
      <c r="D242" s="3631"/>
      <c r="E242" s="3631"/>
      <c r="F242" s="3631"/>
      <c r="G242" s="3631"/>
      <c r="H242" s="3631"/>
      <c r="I242" s="3631"/>
      <c r="J242" s="3631"/>
      <c r="K242" s="3631"/>
      <c r="L242" s="3631"/>
      <c r="M242" s="3631"/>
      <c r="N242" s="3631"/>
      <c r="O242" s="3631"/>
      <c r="P242" s="3631"/>
    </row>
    <row r="243" spans="1:16" s="709" customFormat="1" ht="21.75" customHeight="1">
      <c r="A243" s="3635"/>
      <c r="B243" s="3651"/>
      <c r="C243" s="3651" t="s">
        <v>1232</v>
      </c>
      <c r="D243" s="1166"/>
      <c r="E243" s="708"/>
      <c r="F243" s="708"/>
      <c r="G243" s="708"/>
      <c r="H243" s="708"/>
      <c r="I243" s="708"/>
      <c r="J243" s="708"/>
      <c r="K243" s="708"/>
      <c r="L243" s="708"/>
      <c r="M243" s="708"/>
      <c r="N243" s="708"/>
      <c r="O243" s="708"/>
      <c r="P243" s="708"/>
    </row>
    <row r="244" spans="1:16" ht="18">
      <c r="B244" s="3631"/>
      <c r="C244" s="3663"/>
      <c r="D244" s="3631"/>
      <c r="E244" s="3631"/>
      <c r="F244" s="3631"/>
      <c r="G244" s="3631"/>
      <c r="H244" s="3631"/>
      <c r="I244" s="3631"/>
      <c r="J244" s="3631"/>
      <c r="K244" s="3631"/>
      <c r="L244" s="3631"/>
      <c r="M244" s="3631"/>
      <c r="N244" s="3631"/>
      <c r="O244" s="3631"/>
      <c r="P244" s="3631"/>
    </row>
    <row r="245" spans="1:16" ht="18.75">
      <c r="B245" s="3630" t="s">
        <v>1227</v>
      </c>
      <c r="C245" s="3631"/>
      <c r="D245" s="3631"/>
      <c r="E245" s="3631"/>
      <c r="F245" s="3631"/>
      <c r="G245" s="3631"/>
      <c r="H245" s="3631"/>
      <c r="I245" s="3631"/>
      <c r="J245" s="3631"/>
      <c r="K245" s="3631"/>
      <c r="L245" s="3631"/>
      <c r="M245" s="3631"/>
      <c r="N245" s="3631"/>
      <c r="O245" s="3631"/>
      <c r="P245" s="3631"/>
    </row>
    <row r="246" spans="1:16" ht="18.75">
      <c r="B246" s="3654" t="s">
        <v>1233</v>
      </c>
      <c r="C246" s="3659" t="s">
        <v>6540</v>
      </c>
      <c r="D246" s="3631"/>
      <c r="E246" s="3631"/>
      <c r="F246" s="3631"/>
      <c r="G246" s="3631"/>
      <c r="H246" s="3631"/>
      <c r="I246" s="3631"/>
      <c r="J246" s="3631"/>
      <c r="K246" s="3631"/>
      <c r="L246" s="3631"/>
      <c r="M246" s="3631"/>
      <c r="N246" s="3631"/>
      <c r="O246" s="3631"/>
      <c r="P246" s="3631"/>
    </row>
    <row r="247" spans="1:16" ht="18">
      <c r="B247" s="3631"/>
      <c r="C247" s="3663"/>
      <c r="D247" s="3631"/>
      <c r="E247" s="3631"/>
      <c r="F247" s="3631"/>
      <c r="G247" s="3631"/>
      <c r="H247" s="3631"/>
      <c r="I247" s="3631"/>
      <c r="J247" s="3631"/>
      <c r="K247" s="3631"/>
      <c r="L247" s="3631"/>
      <c r="M247" s="3631"/>
      <c r="N247" s="3631"/>
      <c r="O247" s="3631"/>
      <c r="P247" s="3631"/>
    </row>
    <row r="248" spans="1:16" ht="18.75">
      <c r="B248" s="3630" t="s">
        <v>6541</v>
      </c>
      <c r="C248" s="3631"/>
      <c r="D248" s="3631"/>
      <c r="E248" s="3631"/>
      <c r="F248" s="3631"/>
      <c r="G248" s="3631"/>
      <c r="H248" s="3631"/>
      <c r="I248" s="3631"/>
      <c r="J248" s="3631"/>
      <c r="K248" s="3631"/>
      <c r="L248" s="3631"/>
      <c r="M248" s="3631"/>
      <c r="N248" s="3631"/>
      <c r="O248" s="3631"/>
      <c r="P248" s="3631"/>
    </row>
    <row r="249" spans="1:16" ht="18.75">
      <c r="B249" s="3654" t="s">
        <v>1233</v>
      </c>
      <c r="C249" s="3659" t="s">
        <v>6542</v>
      </c>
      <c r="D249" s="3631"/>
      <c r="E249" s="3631"/>
      <c r="F249" s="3631"/>
      <c r="G249" s="3631"/>
      <c r="H249" s="3631"/>
      <c r="I249" s="3631"/>
      <c r="J249" s="3631"/>
      <c r="K249" s="3631"/>
      <c r="L249" s="3631"/>
      <c r="M249" s="3631"/>
      <c r="N249" s="3631"/>
      <c r="O249" s="3631"/>
      <c r="P249" s="3631"/>
    </row>
    <row r="250" spans="1:16" ht="18">
      <c r="B250" s="3631"/>
      <c r="C250" s="3663"/>
      <c r="D250" s="3631"/>
      <c r="E250" s="3631"/>
      <c r="F250" s="3631"/>
      <c r="G250" s="3631"/>
      <c r="H250" s="3631"/>
      <c r="I250" s="3631"/>
      <c r="J250" s="3631"/>
      <c r="K250" s="3631"/>
      <c r="L250" s="3631"/>
      <c r="M250" s="3631"/>
      <c r="N250" s="3631"/>
      <c r="O250" s="3631"/>
      <c r="P250" s="3631"/>
    </row>
    <row r="251" spans="1:16" ht="18.75">
      <c r="B251" s="3654" t="s">
        <v>1233</v>
      </c>
      <c r="C251" s="3659" t="s">
        <v>1235</v>
      </c>
      <c r="D251" s="3631"/>
      <c r="E251" s="3631"/>
      <c r="F251" s="3631"/>
      <c r="G251" s="3631"/>
      <c r="H251" s="3631"/>
      <c r="I251" s="3631"/>
      <c r="J251" s="3631"/>
      <c r="K251" s="3631" t="s">
        <v>1234</v>
      </c>
      <c r="L251" s="3631"/>
      <c r="M251" s="3631"/>
      <c r="N251" s="3631"/>
      <c r="O251" s="3631"/>
      <c r="P251" s="3631"/>
    </row>
    <row r="252" spans="1:16" ht="18">
      <c r="B252" s="3631"/>
      <c r="C252" s="3663"/>
      <c r="D252" s="3631"/>
      <c r="E252" s="3631"/>
      <c r="F252" s="3631"/>
      <c r="G252" s="3631"/>
      <c r="H252" s="3631"/>
      <c r="I252" s="3631"/>
      <c r="J252" s="3631"/>
      <c r="K252" s="3631"/>
      <c r="L252" s="3631"/>
      <c r="M252" s="3631"/>
      <c r="N252" s="3631"/>
      <c r="O252" s="3631"/>
      <c r="P252" s="3631"/>
    </row>
    <row r="253" spans="1:16" ht="18.75">
      <c r="B253" s="3654" t="s">
        <v>1456</v>
      </c>
      <c r="C253" s="3659" t="s">
        <v>1236</v>
      </c>
      <c r="D253" s="3631"/>
      <c r="E253" s="3631"/>
      <c r="F253" s="3631"/>
      <c r="G253" s="3631"/>
      <c r="H253" s="3631"/>
      <c r="I253" s="3631"/>
      <c r="J253" s="3631"/>
      <c r="K253" s="3631"/>
      <c r="L253" s="3631"/>
      <c r="M253" s="3631"/>
      <c r="N253" s="3631"/>
      <c r="O253" s="3631"/>
      <c r="P253" s="3631"/>
    </row>
    <row r="254" spans="1:16" ht="18">
      <c r="B254" s="3631"/>
      <c r="C254" s="3663"/>
      <c r="D254" s="3631"/>
      <c r="E254" s="3631"/>
      <c r="F254" s="3631"/>
      <c r="G254" s="3631"/>
      <c r="H254" s="3631"/>
      <c r="I254" s="3631"/>
      <c r="J254" s="3631"/>
      <c r="K254" s="3631"/>
      <c r="L254" s="3631"/>
      <c r="M254" s="3631"/>
      <c r="N254" s="3631"/>
      <c r="O254" s="3631"/>
      <c r="P254" s="3631"/>
    </row>
    <row r="255" spans="1:16" ht="18.75">
      <c r="B255" s="3654" t="s">
        <v>1456</v>
      </c>
      <c r="C255" s="3659" t="s">
        <v>1240</v>
      </c>
      <c r="D255" s="3631"/>
      <c r="E255" s="3631"/>
      <c r="F255" s="3631"/>
      <c r="G255" s="3631"/>
      <c r="H255" s="3631"/>
      <c r="I255" s="3631"/>
      <c r="J255" s="3631"/>
      <c r="K255" s="3631" t="s">
        <v>1239</v>
      </c>
      <c r="L255" s="3631"/>
      <c r="M255" s="3631"/>
      <c r="N255" s="3631"/>
      <c r="O255" s="3631"/>
      <c r="P255" s="3631"/>
    </row>
    <row r="256" spans="1:16" ht="18">
      <c r="B256" s="3631"/>
      <c r="C256" s="3663"/>
      <c r="D256" s="3631"/>
      <c r="E256" s="3631"/>
      <c r="F256" s="3631"/>
      <c r="G256" s="3631"/>
      <c r="H256" s="3631"/>
      <c r="I256" s="3631"/>
      <c r="J256" s="3631"/>
      <c r="K256" s="3631"/>
      <c r="L256" s="3631"/>
      <c r="M256" s="3631"/>
      <c r="N256" s="3631"/>
      <c r="O256" s="3631"/>
      <c r="P256" s="3631"/>
    </row>
    <row r="257" spans="2:16" ht="18.75">
      <c r="B257" s="3654" t="s">
        <v>1456</v>
      </c>
      <c r="C257" s="3659" t="s">
        <v>1242</v>
      </c>
      <c r="D257" s="3631"/>
      <c r="E257" s="3631"/>
      <c r="F257" s="3631"/>
      <c r="G257" s="3631"/>
      <c r="H257" s="3631"/>
      <c r="I257" s="3631"/>
      <c r="J257" s="3631"/>
      <c r="K257" s="3631" t="s">
        <v>1241</v>
      </c>
      <c r="L257" s="3631"/>
      <c r="M257" s="3631"/>
      <c r="N257" s="3631"/>
      <c r="O257" s="3631"/>
      <c r="P257" s="3631"/>
    </row>
    <row r="258" spans="2:16" ht="18">
      <c r="B258" s="3631"/>
      <c r="C258" s="3663"/>
      <c r="D258" s="3631"/>
      <c r="E258" s="3631"/>
      <c r="F258" s="3631"/>
      <c r="G258" s="3631"/>
      <c r="H258" s="3631"/>
      <c r="I258" s="3631"/>
      <c r="J258" s="3631"/>
      <c r="K258" s="3631"/>
      <c r="L258" s="3631"/>
      <c r="M258" s="3631"/>
      <c r="N258" s="3631"/>
      <c r="O258" s="3631"/>
      <c r="P258" s="3631"/>
    </row>
    <row r="259" spans="2:16" ht="18.75">
      <c r="B259" s="3654" t="s">
        <v>1456</v>
      </c>
      <c r="C259" s="3659" t="s">
        <v>1244</v>
      </c>
      <c r="D259" s="3631"/>
      <c r="E259" s="3631"/>
      <c r="F259" s="3631"/>
      <c r="G259" s="3631"/>
      <c r="H259" s="3631"/>
      <c r="I259" s="3631"/>
      <c r="J259" s="3631"/>
      <c r="K259" s="3631" t="s">
        <v>1243</v>
      </c>
      <c r="L259" s="3631"/>
      <c r="M259" s="3631"/>
      <c r="N259" s="3631"/>
      <c r="O259" s="3631"/>
      <c r="P259" s="3631"/>
    </row>
    <row r="260" spans="2:16" ht="18">
      <c r="B260" s="3631"/>
      <c r="C260" s="3663"/>
      <c r="D260" s="3631"/>
      <c r="E260" s="3631"/>
      <c r="F260" s="3631"/>
      <c r="G260" s="3631"/>
      <c r="H260" s="3631"/>
      <c r="I260" s="3631"/>
      <c r="J260" s="3631"/>
      <c r="K260" s="3631"/>
      <c r="L260" s="3631"/>
      <c r="M260" s="3631"/>
      <c r="N260" s="3631"/>
      <c r="O260" s="3631"/>
      <c r="P260" s="3631"/>
    </row>
    <row r="261" spans="2:16" ht="18.75">
      <c r="B261" s="3654" t="s">
        <v>1456</v>
      </c>
      <c r="C261" s="3659" t="s">
        <v>1246</v>
      </c>
      <c r="D261" s="3631"/>
      <c r="E261" s="3631"/>
      <c r="F261" s="3631"/>
      <c r="G261" s="3631"/>
      <c r="H261" s="3631"/>
      <c r="I261" s="3631"/>
      <c r="J261" s="3631"/>
      <c r="K261" s="3631" t="s">
        <v>1245</v>
      </c>
      <c r="L261" s="3631"/>
      <c r="M261" s="3631"/>
      <c r="N261" s="3631"/>
      <c r="O261" s="3631"/>
      <c r="P261" s="3631"/>
    </row>
    <row r="262" spans="2:16" ht="18">
      <c r="B262" s="3631"/>
      <c r="C262" s="3663"/>
      <c r="D262" s="3631"/>
      <c r="E262" s="3631"/>
      <c r="F262" s="3631"/>
      <c r="G262" s="3631"/>
      <c r="H262" s="3631"/>
      <c r="I262" s="3631"/>
      <c r="J262" s="3631"/>
      <c r="K262" s="3631"/>
      <c r="L262" s="3631"/>
      <c r="M262" s="3631"/>
      <c r="N262" s="3631"/>
      <c r="O262" s="3631"/>
      <c r="P262" s="3631"/>
    </row>
    <row r="263" spans="2:16" ht="18.75">
      <c r="B263" s="3654" t="s">
        <v>1456</v>
      </c>
      <c r="C263" s="3659" t="s">
        <v>1238</v>
      </c>
      <c r="D263" s="3631"/>
      <c r="E263" s="3631"/>
      <c r="F263" s="3631"/>
      <c r="G263" s="3631"/>
      <c r="H263" s="3631"/>
      <c r="I263" s="3631"/>
      <c r="J263" s="3631"/>
      <c r="K263" s="3631" t="s">
        <v>1237</v>
      </c>
      <c r="L263" s="3631"/>
      <c r="M263" s="3631"/>
      <c r="N263" s="3631"/>
      <c r="O263" s="3631"/>
      <c r="P263" s="3631"/>
    </row>
    <row r="264" spans="2:16" ht="18">
      <c r="B264" s="3631"/>
      <c r="C264" s="3663"/>
      <c r="D264" s="3631"/>
      <c r="E264" s="3631"/>
      <c r="F264" s="3631"/>
      <c r="G264" s="3631"/>
      <c r="H264" s="3631"/>
      <c r="I264" s="3631"/>
      <c r="J264" s="3631"/>
      <c r="K264" s="3631"/>
      <c r="L264" s="3631"/>
      <c r="M264" s="3631"/>
      <c r="N264" s="3631"/>
      <c r="O264" s="3631"/>
      <c r="P264" s="3631"/>
    </row>
    <row r="265" spans="2:16" ht="18.75">
      <c r="B265" s="3654" t="s">
        <v>1456</v>
      </c>
      <c r="C265" s="3659" t="s">
        <v>1248</v>
      </c>
      <c r="D265" s="3631"/>
      <c r="E265" s="3631"/>
      <c r="F265" s="3631"/>
      <c r="G265" s="3631"/>
      <c r="H265" s="3631"/>
      <c r="I265" s="3631"/>
      <c r="J265" s="3631"/>
      <c r="K265" s="3631" t="s">
        <v>1247</v>
      </c>
      <c r="L265" s="3631"/>
      <c r="M265" s="3631"/>
      <c r="N265" s="3631"/>
      <c r="O265" s="3631"/>
      <c r="P265" s="3631"/>
    </row>
    <row r="266" spans="2:16" ht="18">
      <c r="B266" s="3631"/>
      <c r="C266" s="3663"/>
      <c r="D266" s="3631"/>
      <c r="E266" s="3631"/>
      <c r="F266" s="3631"/>
      <c r="G266" s="3631"/>
      <c r="H266" s="3631"/>
      <c r="I266" s="3631"/>
      <c r="J266" s="3631"/>
      <c r="K266" s="3631"/>
      <c r="L266" s="3631"/>
      <c r="M266" s="3631"/>
      <c r="N266" s="3631"/>
      <c r="O266" s="3631"/>
      <c r="P266" s="3631"/>
    </row>
    <row r="267" spans="2:16" ht="18.75">
      <c r="B267" s="3654" t="s">
        <v>1233</v>
      </c>
      <c r="C267" s="3659" t="s">
        <v>1249</v>
      </c>
      <c r="D267" s="3631"/>
      <c r="E267" s="3631"/>
      <c r="F267" s="3631"/>
      <c r="G267" s="3631"/>
      <c r="H267" s="3631"/>
      <c r="I267" s="3631"/>
      <c r="J267" s="3631"/>
      <c r="K267" s="3631"/>
      <c r="L267" s="3631"/>
      <c r="M267" s="3631"/>
      <c r="N267" s="3631"/>
      <c r="O267" s="3631"/>
      <c r="P267" s="3631"/>
    </row>
    <row r="268" spans="2:16" ht="18">
      <c r="B268" s="3631"/>
      <c r="C268" s="3663"/>
      <c r="D268" s="3631"/>
      <c r="E268" s="3631"/>
      <c r="F268" s="3631"/>
      <c r="G268" s="3631"/>
      <c r="H268" s="3631"/>
      <c r="I268" s="3631"/>
      <c r="J268" s="3631"/>
      <c r="K268" s="3631"/>
      <c r="L268" s="3631"/>
      <c r="M268" s="3631"/>
      <c r="N268" s="3631"/>
      <c r="O268" s="3631"/>
      <c r="P268" s="3631"/>
    </row>
    <row r="269" spans="2:16" ht="18.75">
      <c r="B269" s="3654" t="s">
        <v>1456</v>
      </c>
      <c r="C269" s="3659" t="s">
        <v>1250</v>
      </c>
      <c r="D269" s="3631"/>
      <c r="E269" s="3631"/>
      <c r="F269" s="3631"/>
      <c r="G269" s="3631"/>
      <c r="H269" s="3631"/>
      <c r="I269" s="3631"/>
      <c r="J269" s="3631"/>
      <c r="K269" s="3631"/>
      <c r="L269" s="3631"/>
      <c r="M269" s="3631"/>
      <c r="N269" s="3631"/>
      <c r="O269" s="3631"/>
      <c r="P269" s="3631"/>
    </row>
    <row r="270" spans="2:16" ht="18">
      <c r="B270" s="3631"/>
      <c r="C270" s="3663"/>
      <c r="D270" s="3631"/>
      <c r="E270" s="3631"/>
      <c r="F270" s="3631"/>
      <c r="G270" s="3631"/>
      <c r="H270" s="3631"/>
      <c r="I270" s="3631"/>
      <c r="J270" s="3631"/>
      <c r="K270" s="3631"/>
      <c r="L270" s="3631"/>
      <c r="M270" s="3631"/>
      <c r="N270" s="3631"/>
      <c r="O270" s="3631"/>
      <c r="P270" s="3631"/>
    </row>
    <row r="271" spans="2:16" ht="18.75">
      <c r="B271" s="3654" t="s">
        <v>1456</v>
      </c>
      <c r="C271" s="3659" t="s">
        <v>1477</v>
      </c>
      <c r="D271" s="3631"/>
      <c r="E271" s="3631"/>
      <c r="F271" s="3631"/>
      <c r="G271" s="3631"/>
      <c r="H271" s="3631"/>
      <c r="I271" s="3631"/>
      <c r="J271" s="3631"/>
      <c r="K271" s="3631"/>
      <c r="L271" s="3631"/>
      <c r="M271" s="3631"/>
      <c r="N271" s="3631"/>
      <c r="O271" s="3631"/>
      <c r="P271" s="3631"/>
    </row>
    <row r="272" spans="2:16" ht="18">
      <c r="B272" s="3631"/>
      <c r="C272" s="3663"/>
      <c r="D272" s="3631"/>
      <c r="E272" s="3631"/>
      <c r="F272" s="3631"/>
      <c r="G272" s="3631"/>
      <c r="H272" s="3631"/>
      <c r="I272" s="3631"/>
      <c r="J272" s="3631"/>
      <c r="K272" s="3631"/>
      <c r="L272" s="3631"/>
      <c r="M272" s="3631"/>
      <c r="N272" s="3631"/>
      <c r="O272" s="3631"/>
      <c r="P272" s="3631"/>
    </row>
    <row r="273" spans="1:16" ht="18.75">
      <c r="B273" s="3654" t="s">
        <v>1456</v>
      </c>
      <c r="C273" s="3659" t="s">
        <v>1478</v>
      </c>
      <c r="D273" s="3631"/>
      <c r="E273" s="3631"/>
      <c r="F273" s="3631"/>
      <c r="G273" s="3631"/>
      <c r="H273" s="3631"/>
      <c r="I273" s="3631"/>
      <c r="J273" s="3631"/>
      <c r="K273" s="3631"/>
      <c r="L273" s="3631"/>
      <c r="M273" s="3631"/>
      <c r="N273" s="3631"/>
      <c r="O273" s="3631"/>
      <c r="P273" s="3631"/>
    </row>
    <row r="274" spans="1:16" ht="18">
      <c r="B274" s="3631"/>
      <c r="C274" s="3663"/>
      <c r="D274" s="3631"/>
      <c r="E274" s="3631"/>
      <c r="F274" s="3631"/>
      <c r="G274" s="3631"/>
      <c r="H274" s="3631"/>
      <c r="I274" s="3631"/>
      <c r="J274" s="3631"/>
      <c r="K274" s="3631"/>
      <c r="L274" s="3631"/>
      <c r="M274" s="3631"/>
      <c r="N274" s="3631"/>
      <c r="O274" s="3631"/>
      <c r="P274" s="3631"/>
    </row>
    <row r="275" spans="1:16" ht="18.75">
      <c r="B275" s="3654" t="s">
        <v>1456</v>
      </c>
      <c r="C275" s="3659" t="s">
        <v>1480</v>
      </c>
      <c r="D275" s="3631"/>
      <c r="E275" s="3631"/>
      <c r="F275" s="3631"/>
      <c r="G275" s="3631"/>
      <c r="H275" s="3631"/>
      <c r="I275" s="3631"/>
      <c r="J275" s="3631"/>
      <c r="K275" s="3631"/>
      <c r="L275" s="3631"/>
      <c r="M275" s="3631"/>
      <c r="N275" s="3631"/>
      <c r="O275" s="3631"/>
      <c r="P275" s="3631"/>
    </row>
    <row r="276" spans="1:16" ht="18">
      <c r="B276" s="3631"/>
      <c r="C276" s="3663"/>
      <c r="D276" s="3631"/>
      <c r="E276" s="3631"/>
      <c r="F276" s="3631"/>
      <c r="G276" s="3631"/>
      <c r="H276" s="3631"/>
      <c r="I276" s="3631"/>
      <c r="J276" s="3631"/>
      <c r="K276" s="3631"/>
      <c r="L276" s="3631"/>
      <c r="M276" s="3631"/>
      <c r="N276" s="3631"/>
      <c r="O276" s="3631"/>
      <c r="P276" s="3631"/>
    </row>
    <row r="277" spans="1:16" ht="18.75">
      <c r="B277" s="3654" t="s">
        <v>1456</v>
      </c>
      <c r="C277" s="3659" t="s">
        <v>1457</v>
      </c>
      <c r="D277" s="3631"/>
      <c r="E277" s="3631"/>
      <c r="F277" s="3631"/>
      <c r="G277" s="3631"/>
      <c r="H277" s="3631"/>
      <c r="I277" s="3631"/>
      <c r="J277" s="3631"/>
      <c r="K277" s="3631"/>
      <c r="L277" s="3631"/>
      <c r="M277" s="3631"/>
      <c r="N277" s="3631" t="s">
        <v>1392</v>
      </c>
      <c r="O277" s="3631"/>
      <c r="P277" s="3631"/>
    </row>
    <row r="278" spans="1:16">
      <c r="B278" s="3631"/>
      <c r="C278" s="3631"/>
      <c r="D278" s="3631"/>
      <c r="E278" s="3631"/>
      <c r="F278" s="3631"/>
      <c r="G278" s="3631"/>
      <c r="H278" s="3631"/>
      <c r="I278" s="3631"/>
      <c r="J278" s="3631"/>
      <c r="K278" s="3631"/>
      <c r="L278" s="3631"/>
      <c r="M278" s="3631"/>
      <c r="N278" s="3631"/>
      <c r="O278" s="3631"/>
      <c r="P278" s="3631"/>
    </row>
    <row r="279" spans="1:16" ht="18">
      <c r="B279" s="3654" t="s">
        <v>1456</v>
      </c>
      <c r="C279" s="3663" t="s">
        <v>1460</v>
      </c>
      <c r="D279" s="3631"/>
      <c r="E279" s="3631"/>
      <c r="F279" s="3631"/>
      <c r="G279" s="3631"/>
      <c r="H279" s="3631"/>
      <c r="I279" s="3631"/>
      <c r="J279" s="3631"/>
      <c r="K279" s="3631"/>
      <c r="L279" s="3631"/>
      <c r="M279" s="3631" t="s">
        <v>1461</v>
      </c>
      <c r="N279" s="3631"/>
      <c r="O279" s="3631"/>
      <c r="P279" s="3631"/>
    </row>
    <row r="280" spans="1:16" ht="18">
      <c r="B280" s="3631"/>
      <c r="C280" s="3663"/>
      <c r="D280" s="3631"/>
      <c r="E280" s="3631"/>
      <c r="F280" s="3631"/>
      <c r="G280" s="3631"/>
      <c r="H280" s="3631"/>
      <c r="I280" s="3631"/>
      <c r="J280" s="3631"/>
      <c r="K280" s="3631"/>
      <c r="L280" s="3631"/>
      <c r="M280" s="3631"/>
      <c r="N280" s="3631"/>
      <c r="O280" s="3631"/>
      <c r="P280" s="3631"/>
    </row>
    <row r="281" spans="1:16" ht="18.75">
      <c r="B281" s="3654" t="s">
        <v>1133</v>
      </c>
      <c r="C281" s="3659" t="s">
        <v>1434</v>
      </c>
      <c r="D281" s="3631"/>
      <c r="E281" s="3631"/>
      <c r="F281" s="3631"/>
      <c r="G281" s="3631"/>
      <c r="H281" s="3631"/>
      <c r="I281" s="3631"/>
      <c r="J281" s="3631"/>
      <c r="K281" s="3631"/>
      <c r="L281" s="3631"/>
      <c r="M281" s="3631"/>
      <c r="N281" s="3631"/>
      <c r="O281" s="3631"/>
      <c r="P281" s="3631"/>
    </row>
    <row r="282" spans="1:16">
      <c r="B282" s="3631"/>
      <c r="C282" s="3631"/>
      <c r="D282" s="3631"/>
      <c r="E282" s="3631"/>
      <c r="F282" s="3631"/>
      <c r="G282" s="3631"/>
      <c r="H282" s="3631"/>
      <c r="I282" s="3631"/>
      <c r="J282" s="3631"/>
      <c r="K282" s="3631"/>
      <c r="L282" s="3631"/>
      <c r="M282" s="3631"/>
      <c r="N282" s="3631"/>
      <c r="O282" s="3631"/>
      <c r="P282" s="3631"/>
    </row>
    <row r="283" spans="1:16" s="709" customFormat="1" ht="39.950000000000003" customHeight="1">
      <c r="A283" s="707"/>
      <c r="B283" s="3666" t="s">
        <v>1135</v>
      </c>
      <c r="C283" s="707"/>
      <c r="D283" s="707"/>
      <c r="E283" s="707"/>
      <c r="F283" s="707"/>
      <c r="G283" s="707"/>
      <c r="H283" s="707"/>
      <c r="I283" s="707"/>
      <c r="J283" s="707"/>
      <c r="K283" s="707"/>
      <c r="L283" s="707"/>
      <c r="M283" s="707"/>
      <c r="N283" s="707"/>
      <c r="O283" s="707"/>
      <c r="P283" s="707"/>
    </row>
    <row r="284" spans="1:16" s="709" customFormat="1" ht="24" customHeight="1">
      <c r="A284" s="707"/>
      <c r="B284" s="3667" t="s">
        <v>1136</v>
      </c>
      <c r="C284" s="707"/>
      <c r="D284" s="707"/>
      <c r="E284" s="707"/>
      <c r="F284" s="707"/>
      <c r="G284" s="707"/>
      <c r="H284" s="707"/>
      <c r="I284" s="707"/>
      <c r="J284" s="707"/>
      <c r="K284" s="707"/>
      <c r="L284" s="707"/>
      <c r="M284" s="707"/>
      <c r="N284" s="707"/>
      <c r="O284" s="707"/>
      <c r="P284" s="707"/>
    </row>
    <row r="285" spans="1:16" s="710" customFormat="1" ht="39.950000000000003" customHeight="1">
      <c r="A285" s="707"/>
      <c r="B285" s="3668" t="s">
        <v>1137</v>
      </c>
      <c r="C285" s="1026"/>
      <c r="D285" s="707"/>
      <c r="E285" s="707"/>
      <c r="F285" s="707"/>
      <c r="G285" s="707"/>
      <c r="H285" s="707"/>
      <c r="I285" s="985"/>
      <c r="J285" s="707"/>
      <c r="K285" s="707"/>
      <c r="L285" s="985"/>
      <c r="M285" s="985"/>
      <c r="N285" s="985"/>
      <c r="O285" s="985"/>
      <c r="P285" s="3669" t="s">
        <v>6543</v>
      </c>
    </row>
  </sheetData>
  <mergeCells count="6">
    <mergeCell ref="B2:P4"/>
    <mergeCell ref="B5:P7"/>
    <mergeCell ref="B189:C189"/>
    <mergeCell ref="B219:C219"/>
    <mergeCell ref="B223:C223"/>
    <mergeCell ref="B233:C233"/>
  </mergeCells>
  <hyperlinks>
    <hyperlink ref="C16" r:id="rId1" xr:uid="{1624740C-50A9-4D8D-BAB0-6373BC0D27B4}"/>
    <hyperlink ref="C36" r:id="rId2" xr:uid="{AF49841C-4312-4347-94FD-2C81C9F6D93A}"/>
    <hyperlink ref="C39" r:id="rId3" xr:uid="{A3580658-508F-4AF9-910A-8F43FFE0EA17}"/>
    <hyperlink ref="C45" r:id="rId4" xr:uid="{ADFF590B-8117-4989-A189-452A08412542}"/>
    <hyperlink ref="C18" r:id="rId5" xr:uid="{77893386-69C9-493C-89D7-1554EA26D1FB}"/>
    <hyperlink ref="C188" r:id="rId6" xr:uid="{21CD548A-BA92-466B-8073-D3053B15F238}"/>
    <hyperlink ref="D189" r:id="rId7" xr:uid="{006690C4-A9AF-49AC-AF2F-FECA008701F7}"/>
    <hyperlink ref="C218" r:id="rId8" xr:uid="{73472ED2-9BCD-4161-83DD-10B2088A3CD5}"/>
    <hyperlink ref="D219" r:id="rId9" xr:uid="{CFD23B57-A06B-4F11-82A1-4E97B5C63D41}"/>
    <hyperlink ref="C222" r:id="rId10" xr:uid="{436F8F60-3B6B-47FA-92B9-E7EF9C674BAA}"/>
    <hyperlink ref="C232" r:id="rId11" xr:uid="{600EB68C-EB2B-4F7E-AF57-AE12462D41A3}"/>
    <hyperlink ref="C149" r:id="rId12" xr:uid="{192EDD66-D632-45EF-8946-8226B3539113}"/>
    <hyperlink ref="C171" r:id="rId13" xr:uid="{5656B3DF-982C-414F-AF98-BC99617922C2}"/>
    <hyperlink ref="C174" r:id="rId14" xr:uid="{5D6D6A5F-E4F8-42ED-A277-403EDA507164}"/>
    <hyperlink ref="C177" r:id="rId15" xr:uid="{1D29B538-01DD-41B2-9B18-35FBB7C3E547}"/>
    <hyperlink ref="C183" r:id="rId16" xr:uid="{D6B6B924-9F02-4040-B648-3785F87FEC4C}"/>
    <hyperlink ref="C201" r:id="rId17" xr:uid="{FCD807F2-9C6A-47F3-8FC9-89BBF5998D44}"/>
    <hyperlink ref="C195" r:id="rId18" xr:uid="{AEBF70AF-16EA-4A25-992A-19E77D3C5917}"/>
    <hyperlink ref="C198" r:id="rId19" xr:uid="{F31E3C43-AAC8-465F-95D4-C3FEB82D5A05}"/>
    <hyperlink ref="C13" r:id="rId20" xr:uid="{F0E827BB-DC03-4497-9C63-B1730BC3F411}"/>
    <hyperlink ref="C180" r:id="rId21" xr:uid="{F295F2A2-4285-4B47-AFC2-98A8B59EA2EB}"/>
    <hyperlink ref="C209" r:id="rId22" xr:uid="{B46BFB12-8507-472E-8025-4EF6287E15B6}"/>
    <hyperlink ref="C212" r:id="rId23" xr:uid="{168D45F0-70BF-4C0A-B57B-80D997824040}"/>
    <hyperlink ref="C215" r:id="rId24" xr:uid="{A1770397-D18D-4890-9890-5C819F7C1D6F}"/>
    <hyperlink ref="C134" r:id="rId25" xr:uid="{B67FD0BC-9668-4FA0-B77E-87601D9DBE48}"/>
    <hyperlink ref="C110" r:id="rId26" xr:uid="{AE3ABFA7-0B2F-403B-A4D3-9784B047364A}"/>
    <hyperlink ref="C152" r:id="rId27" xr:uid="{E4656D49-C53C-4E99-A105-4DEC8C6997AA}"/>
    <hyperlink ref="C226" r:id="rId28" xr:uid="{C3F77245-0866-483D-BDE9-10712AB4102A}"/>
    <hyperlink ref="C146" r:id="rId29" xr:uid="{7EF979E9-3BD1-418C-B881-7E55751B66A9}"/>
    <hyperlink ref="C140" r:id="rId30" xr:uid="{1EA786CC-3B73-4D01-8F13-840D886B175A}"/>
    <hyperlink ref="C137" r:id="rId31" xr:uid="{71F2FE05-0A57-45D1-BD5C-9B1AA4808C73}"/>
    <hyperlink ref="C92" r:id="rId32" xr:uid="{A76ECB11-2EF9-48AC-9F83-1DD0B8CB4F5D}"/>
    <hyperlink ref="C115" r:id="rId33" xr:uid="{5F3866BB-A2ED-4997-9BA2-A8BD86A6C4BB}"/>
    <hyperlink ref="C95" r:id="rId34" xr:uid="{13B4EEAF-9DAC-47D7-BF89-557CD847CA37}"/>
    <hyperlink ref="C101" r:id="rId35" xr:uid="{D0BE8B3E-586F-4A0C-8168-66972D5B70EB}"/>
    <hyperlink ref="C128" r:id="rId36" xr:uid="{DBC0BF8C-45A3-4C85-8E17-F5BA8C32F2F4}"/>
    <hyperlink ref="C169" r:id="rId37" xr:uid="{805EE3B3-F7EF-4D4B-88D2-7056BB96FD1E}"/>
    <hyperlink ref="C192" r:id="rId38" xr:uid="{2DAE266B-90E7-4DF9-8EF0-A2863A4EE6C1}"/>
    <hyperlink ref="C143" r:id="rId39" xr:uid="{6C72FB46-B56F-40DE-B541-F4894EC06F6D}"/>
    <hyperlink ref="C87" r:id="rId40" xr:uid="{CF9FE63E-84B5-4752-806B-1C3D5AE68D52}"/>
    <hyperlink ref="C62" r:id="rId41" xr:uid="{51658BED-B352-48F2-9CD6-462AFE605054}"/>
    <hyperlink ref="C166" r:id="rId42" xr:uid="{BAE3F7EA-EA6F-4B83-917C-EF742ABE688A}"/>
    <hyperlink ref="D233" r:id="rId43" xr:uid="{71CDB935-C2FE-433F-A375-EBA42F57ADC7}"/>
    <hyperlink ref="C131" r:id="rId44" xr:uid="{AA4AC713-62AC-4927-8E10-EF37E9C22A71}"/>
    <hyperlink ref="D223" r:id="rId45" xr:uid="{FA056CE8-F40F-4F3F-9A47-A6534FB089E6}"/>
    <hyperlink ref="C42" r:id="rId46" xr:uid="{312A9006-6796-4B7E-91ED-DC9835545603}"/>
    <hyperlink ref="C118" r:id="rId47" xr:uid="{360134E3-510F-4977-A6AF-0C3A568238CE}"/>
    <hyperlink ref="C155" r:id="rId48" xr:uid="{D0F0C238-4E0A-4C2D-ACA7-52A84F817F47}"/>
    <hyperlink ref="C158" r:id="rId49" xr:uid="{E083D8A4-E817-47F5-B68E-9764B92FAC6C}"/>
    <hyperlink ref="C161" r:id="rId50" xr:uid="{AEB3420F-0633-4809-B575-A39530D3039C}"/>
    <hyperlink ref="C105" r:id="rId51" display="Faire des SI imbriqués dans Excel" xr:uid="{A8C94BB8-1C0D-4D6F-A5C8-012C57236348}"/>
    <hyperlink ref="C251" r:id="rId52" xr:uid="{B039CDA7-0318-4F27-AC96-8868F263CBD3}"/>
    <hyperlink ref="C275" r:id="rId53" xr:uid="{196F3B32-8817-43C3-9E83-293E171DE9A5}"/>
    <hyperlink ref="C103" r:id="rId54" xr:uid="{79066E7B-312B-4B43-A9D4-EF31E09D05EC}"/>
    <hyperlink ref="C273" r:id="rId55" xr:uid="{570D9716-14F3-4475-AAA8-A2E11DD20CDE}"/>
    <hyperlink ref="C271" r:id="rId56" xr:uid="{3D10B33D-306C-41D1-B8E7-D487332892FC}"/>
    <hyperlink ref="C89" r:id="rId57" xr:uid="{FB97ACE9-8A31-4155-9C8B-FB65089EDCCA}"/>
    <hyperlink ref="C269" r:id="rId58" xr:uid="{1CDA17B5-23D5-4AB1-970E-3C048C638014}"/>
    <hyperlink ref="C267" r:id="rId59" xr:uid="{7E426617-48F9-41F4-B1E2-18AF7F9BA907}"/>
    <hyperlink ref="C281" r:id="rId60" xr:uid="{261D9364-8165-49EF-81D4-FA4CF7103B11}"/>
    <hyperlink ref="C107" r:id="rId61" xr:uid="{5703CAE7-D391-4B56-93E0-4591A8778A1F}"/>
    <hyperlink ref="C277" r:id="rId62" xr:uid="{BD55F75A-582F-419F-85B6-C72696BEEA08}"/>
    <hyperlink ref="C121" r:id="rId63" xr:uid="{29C2EE97-8E52-480B-8612-E49990DD9BC8}"/>
    <hyperlink ref="C279" r:id="rId64" xr:uid="{47F5AEB5-69B5-4DB7-9A91-25258B465139}"/>
    <hyperlink ref="C263" r:id="rId65" xr:uid="{6DB3C10B-D7F0-4FDE-A862-BE463A5E3070}"/>
    <hyperlink ref="C253" r:id="rId66" xr:uid="{5F36CD06-22CF-4309-98BC-62D050833BB8}"/>
    <hyperlink ref="C265" r:id="rId67" xr:uid="{AE1A3384-7C5B-4986-8F28-9077A436E4D1}"/>
    <hyperlink ref="C261" r:id="rId68" xr:uid="{35F7921B-2706-47C3-B9E1-DAF6A6606FA7}"/>
    <hyperlink ref="C259" r:id="rId69" xr:uid="{B8C2C420-B778-4F0E-9833-30606CF5BAA0}"/>
    <hyperlink ref="C257" r:id="rId70" xr:uid="{1C98BD71-4E89-4DDC-848B-4F4E09D2B39E}"/>
    <hyperlink ref="C255" r:id="rId71" xr:uid="{57E29BD7-ABE5-4216-A734-54BF92964868}"/>
    <hyperlink ref="C123" r:id="rId72" xr:uid="{6BF7DDC5-063A-42CD-A0EA-987269240762}"/>
    <hyperlink ref="C125" r:id="rId73" xr:uid="{3A1F022D-E32C-4737-AFF1-AA2570FD2DFE}"/>
    <hyperlink ref="C246" r:id="rId74" xr:uid="{CE242814-1C7D-4B6C-8A7D-7C79860A167A}"/>
    <hyperlink ref="C249" r:id="rId75" xr:uid="{F80C5699-C874-43D2-B7D3-9BCAC0441EAF}"/>
  </hyperlinks>
  <pageMargins left="0.7" right="0.7" top="0.75" bottom="0.75" header="0.3" footer="0.3"/>
  <pageSetup paperSize="9" orientation="portrait" r:id="rId7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25927-4986-41DC-9A50-B664F5A03C07}">
  <dimension ref="A1:X98"/>
  <sheetViews>
    <sheetView zoomScaleNormal="100" workbookViewId="0">
      <selection activeCell="L13" sqref="L13"/>
    </sheetView>
  </sheetViews>
  <sheetFormatPr baseColWidth="10" defaultRowHeight="15"/>
  <cols>
    <col min="1" max="1" width="4.85546875" style="5" customWidth="1"/>
    <col min="2" max="37" width="11.7109375" style="5" customWidth="1"/>
    <col min="38" max="16384" width="11.42578125" style="5"/>
  </cols>
  <sheetData>
    <row r="1" spans="1:24">
      <c r="A1" s="680"/>
      <c r="B1" s="680"/>
      <c r="C1" s="680"/>
      <c r="D1" s="680"/>
      <c r="E1" s="680"/>
      <c r="F1" s="680"/>
      <c r="G1" s="680"/>
      <c r="H1" s="680"/>
      <c r="I1" s="680"/>
      <c r="J1" s="680"/>
      <c r="K1" s="680"/>
      <c r="L1" s="680"/>
      <c r="M1" s="680"/>
      <c r="N1" s="680"/>
      <c r="O1" s="680"/>
      <c r="P1" s="680"/>
    </row>
    <row r="2" spans="1:24" ht="26.25">
      <c r="A2" s="679"/>
      <c r="B2" s="679"/>
      <c r="C2" s="679"/>
      <c r="D2" s="679"/>
      <c r="E2" s="679"/>
      <c r="F2" s="679"/>
      <c r="G2" s="679"/>
      <c r="H2" s="679"/>
      <c r="I2" s="679"/>
      <c r="J2" s="679"/>
      <c r="K2" s="3357" t="s">
        <v>1543</v>
      </c>
      <c r="L2" s="680"/>
      <c r="M2" s="680"/>
      <c r="N2" s="680"/>
      <c r="O2" s="680"/>
      <c r="P2" s="948"/>
    </row>
    <row r="3" spans="1:24" ht="26.25">
      <c r="A3" s="680"/>
      <c r="B3" s="680"/>
      <c r="C3" s="680"/>
      <c r="D3" s="680"/>
      <c r="E3" s="680"/>
      <c r="F3" s="680"/>
      <c r="G3" s="680"/>
      <c r="H3" s="680"/>
      <c r="I3" s="680"/>
      <c r="J3" s="680"/>
      <c r="K3" s="3357" t="s">
        <v>1314</v>
      </c>
      <c r="L3" s="680"/>
      <c r="M3" s="680"/>
      <c r="N3" s="680"/>
      <c r="O3" s="680"/>
      <c r="P3" s="948"/>
    </row>
    <row r="4" spans="1:24">
      <c r="A4" s="680"/>
      <c r="B4" s="680"/>
      <c r="C4" s="680"/>
      <c r="D4" s="680"/>
      <c r="E4" s="680"/>
      <c r="F4" s="680"/>
      <c r="G4" s="680"/>
      <c r="H4" s="680"/>
      <c r="I4" s="680"/>
      <c r="J4" s="680"/>
      <c r="K4" s="680"/>
      <c r="L4" s="680"/>
      <c r="M4" s="680"/>
      <c r="N4" s="680"/>
      <c r="O4" s="680"/>
      <c r="P4" s="680"/>
    </row>
    <row r="6" spans="1:24" ht="18">
      <c r="B6" s="1776" t="s">
        <v>957</v>
      </c>
      <c r="C6" s="1776"/>
      <c r="D6" s="1776"/>
      <c r="E6" s="1776"/>
      <c r="F6" s="1776"/>
      <c r="G6" s="1776"/>
      <c r="I6" s="1776" t="s">
        <v>958</v>
      </c>
      <c r="J6" s="1776"/>
      <c r="K6" s="1776"/>
      <c r="L6" s="1776"/>
      <c r="M6" s="1776"/>
      <c r="N6" s="1776"/>
      <c r="O6" s="1776"/>
      <c r="P6" s="1776"/>
      <c r="R6" s="4" t="s">
        <v>6544</v>
      </c>
      <c r="S6" s="4"/>
      <c r="T6" s="4"/>
      <c r="U6" s="4"/>
      <c r="V6" s="4"/>
    </row>
    <row r="7" spans="1:24" ht="18.75">
      <c r="I7" s="1272"/>
      <c r="J7" s="1272"/>
      <c r="K7" s="1272"/>
      <c r="L7" s="1272"/>
      <c r="M7" s="1272"/>
      <c r="N7" s="1272"/>
      <c r="O7" s="3670" t="str">
        <f ca="1">"Page "&amp;_xlfn.SHEET()&amp;" sur "&amp;_xlfn.SHEETS()</f>
        <v>Page 12 sur 12</v>
      </c>
      <c r="P7" s="3670"/>
      <c r="R7" s="3671" t="s">
        <v>1456</v>
      </c>
      <c r="S7" s="3672" t="s">
        <v>6545</v>
      </c>
    </row>
    <row r="8" spans="1:24" ht="15.75">
      <c r="B8" s="1777" t="s">
        <v>959</v>
      </c>
      <c r="C8" s="1777"/>
      <c r="E8" s="1778" t="s">
        <v>960</v>
      </c>
      <c r="F8" s="1778"/>
      <c r="G8" s="1778"/>
      <c r="I8" s="617">
        <v>1</v>
      </c>
      <c r="J8" s="618">
        <v>2</v>
      </c>
      <c r="K8" s="619">
        <v>3</v>
      </c>
      <c r="L8" s="620">
        <v>4</v>
      </c>
      <c r="M8" s="621">
        <v>5</v>
      </c>
      <c r="N8" s="622">
        <v>6</v>
      </c>
      <c r="O8" s="623">
        <v>7</v>
      </c>
      <c r="P8" s="624">
        <v>8</v>
      </c>
      <c r="R8" s="4"/>
      <c r="S8" s="4"/>
      <c r="T8" s="4"/>
      <c r="U8" s="4"/>
      <c r="V8" s="4"/>
    </row>
    <row r="9" spans="1:24">
      <c r="I9" s="625">
        <v>9</v>
      </c>
      <c r="J9" s="626">
        <v>10</v>
      </c>
      <c r="K9" s="627">
        <v>11</v>
      </c>
      <c r="L9" s="628">
        <v>12</v>
      </c>
      <c r="M9" s="629">
        <v>13</v>
      </c>
      <c r="N9" s="630">
        <v>14</v>
      </c>
      <c r="O9" s="631">
        <v>15</v>
      </c>
      <c r="P9" s="632">
        <v>16</v>
      </c>
      <c r="R9" s="4" t="s">
        <v>6546</v>
      </c>
      <c r="S9" s="4"/>
      <c r="T9" s="4"/>
      <c r="U9" s="4"/>
      <c r="V9" s="4"/>
      <c r="W9" s="633"/>
      <c r="X9" s="633"/>
    </row>
    <row r="10" spans="1:24" ht="15.75">
      <c r="B10" s="1779" t="s">
        <v>961</v>
      </c>
      <c r="C10" s="1779"/>
      <c r="E10" s="1780" t="s">
        <v>962</v>
      </c>
      <c r="F10" s="1780"/>
      <c r="G10" s="1780"/>
      <c r="I10" s="634">
        <v>17</v>
      </c>
      <c r="J10" s="635">
        <v>18</v>
      </c>
      <c r="K10" s="636">
        <v>19</v>
      </c>
      <c r="L10" s="637">
        <v>20</v>
      </c>
      <c r="M10" s="638">
        <v>21</v>
      </c>
      <c r="N10" s="639">
        <v>22</v>
      </c>
      <c r="O10" s="640">
        <v>23</v>
      </c>
      <c r="P10" s="641">
        <v>24</v>
      </c>
      <c r="R10" s="3671" t="s">
        <v>1456</v>
      </c>
      <c r="S10" s="3672" t="s">
        <v>6547</v>
      </c>
      <c r="T10" s="4"/>
      <c r="U10" s="4"/>
      <c r="V10" s="4"/>
    </row>
    <row r="11" spans="1:24" ht="15.75">
      <c r="E11" s="1781" t="s">
        <v>963</v>
      </c>
      <c r="F11" s="1781"/>
      <c r="G11" s="1781"/>
      <c r="I11" s="642">
        <v>25</v>
      </c>
      <c r="J11" s="643">
        <v>26</v>
      </c>
      <c r="K11" s="644">
        <v>27</v>
      </c>
      <c r="L11" s="645">
        <v>28</v>
      </c>
      <c r="M11" s="646">
        <v>29</v>
      </c>
      <c r="N11" s="647">
        <v>30</v>
      </c>
      <c r="O11" s="648">
        <v>31</v>
      </c>
      <c r="P11" s="649">
        <v>32</v>
      </c>
      <c r="R11" s="4"/>
      <c r="S11" s="4"/>
      <c r="T11" s="4"/>
      <c r="U11" s="4"/>
      <c r="V11" s="4"/>
    </row>
    <row r="12" spans="1:24" ht="15.75">
      <c r="B12" s="1782" t="s">
        <v>964</v>
      </c>
      <c r="C12" s="1782"/>
      <c r="E12" s="1783" t="s">
        <v>965</v>
      </c>
      <c r="F12" s="1783"/>
      <c r="G12" s="1783"/>
      <c r="I12" s="650">
        <v>33</v>
      </c>
      <c r="J12" s="651">
        <v>34</v>
      </c>
      <c r="K12" s="652">
        <v>35</v>
      </c>
      <c r="L12" s="653">
        <v>36</v>
      </c>
      <c r="M12" s="654">
        <v>37</v>
      </c>
      <c r="N12" s="655">
        <v>38</v>
      </c>
      <c r="O12" s="656">
        <v>39</v>
      </c>
      <c r="P12" s="657">
        <v>40</v>
      </c>
      <c r="R12" s="4" t="s">
        <v>6548</v>
      </c>
      <c r="S12" s="4"/>
      <c r="T12" s="4"/>
      <c r="U12" s="4"/>
      <c r="V12" s="4"/>
    </row>
    <row r="13" spans="1:24" ht="15.75">
      <c r="E13" s="1784" t="s">
        <v>966</v>
      </c>
      <c r="F13" s="1784"/>
      <c r="G13" s="1784"/>
      <c r="I13" s="658">
        <v>41</v>
      </c>
      <c r="J13" s="659">
        <v>42</v>
      </c>
      <c r="K13" s="660">
        <v>43</v>
      </c>
      <c r="L13" s="661">
        <v>44</v>
      </c>
      <c r="M13" s="662">
        <v>45</v>
      </c>
      <c r="N13" s="663">
        <v>46</v>
      </c>
      <c r="O13" s="664">
        <v>47</v>
      </c>
      <c r="P13" s="665">
        <v>48</v>
      </c>
      <c r="R13" s="3671" t="s">
        <v>1456</v>
      </c>
      <c r="S13" s="3672" t="s">
        <v>6549</v>
      </c>
      <c r="T13" s="4"/>
      <c r="U13" s="4"/>
      <c r="V13" s="4"/>
    </row>
    <row r="14" spans="1:24" ht="15.75">
      <c r="B14" s="1785" t="s">
        <v>967</v>
      </c>
      <c r="C14" s="1785"/>
      <c r="E14" s="1786" t="s">
        <v>968</v>
      </c>
      <c r="F14" s="1786"/>
      <c r="G14" s="1786"/>
      <c r="I14" s="666">
        <v>49</v>
      </c>
      <c r="J14" s="667">
        <v>50</v>
      </c>
      <c r="K14" s="668">
        <v>51</v>
      </c>
      <c r="L14" s="669">
        <v>52</v>
      </c>
      <c r="M14" s="670">
        <v>53</v>
      </c>
      <c r="N14" s="671">
        <v>54</v>
      </c>
      <c r="O14" s="672">
        <v>55</v>
      </c>
      <c r="P14" s="673">
        <v>56</v>
      </c>
      <c r="R14" s="4"/>
      <c r="S14" s="4"/>
      <c r="T14" s="4"/>
      <c r="U14" s="4"/>
      <c r="V14" s="4"/>
    </row>
    <row r="15" spans="1:24" ht="15.75">
      <c r="E15" s="1787" t="s">
        <v>969</v>
      </c>
      <c r="F15" s="1787"/>
      <c r="G15" s="1787"/>
      <c r="I15" s="1788" t="s">
        <v>970</v>
      </c>
      <c r="J15" s="1788"/>
      <c r="K15" s="1788"/>
      <c r="L15" s="1788"/>
      <c r="M15" s="1788"/>
      <c r="N15" s="1788"/>
      <c r="O15" s="1788"/>
      <c r="P15" s="1788"/>
      <c r="Q15" s="674"/>
      <c r="R15" s="4" t="s">
        <v>6550</v>
      </c>
      <c r="S15" s="4"/>
      <c r="T15" s="4"/>
      <c r="U15" s="4"/>
      <c r="V15" s="4"/>
    </row>
    <row r="16" spans="1:24" ht="15.75">
      <c r="B16" s="1789" t="s">
        <v>971</v>
      </c>
      <c r="C16" s="1789"/>
      <c r="E16" s="1790" t="s">
        <v>972</v>
      </c>
      <c r="F16" s="1790"/>
      <c r="G16" s="1790"/>
      <c r="I16" s="3673"/>
      <c r="J16" s="3673"/>
      <c r="K16" s="3673"/>
      <c r="L16" s="3673"/>
      <c r="M16" s="3673"/>
      <c r="N16" s="3673"/>
      <c r="O16" s="3673"/>
      <c r="P16" s="3673"/>
      <c r="R16" s="3671" t="s">
        <v>1456</v>
      </c>
      <c r="S16" s="3672" t="s">
        <v>6551</v>
      </c>
      <c r="T16" s="4"/>
      <c r="U16" s="4"/>
      <c r="V16" s="4"/>
    </row>
    <row r="17" spans="2:22" ht="15.75">
      <c r="E17" s="1778" t="s">
        <v>960</v>
      </c>
      <c r="F17" s="1778"/>
      <c r="G17" s="1778"/>
      <c r="I17" s="3674" t="s">
        <v>958</v>
      </c>
      <c r="J17" s="3675"/>
      <c r="K17" s="3675"/>
      <c r="L17" s="3675"/>
      <c r="M17" s="3675"/>
      <c r="N17" s="3675"/>
      <c r="O17" s="3675"/>
      <c r="P17" s="3676"/>
      <c r="R17" s="4"/>
      <c r="S17" s="4"/>
      <c r="T17" s="4"/>
      <c r="U17" s="4"/>
      <c r="V17" s="4"/>
    </row>
    <row r="18" spans="2:22" ht="18">
      <c r="B18" s="1792" t="s">
        <v>973</v>
      </c>
      <c r="C18" s="1792"/>
      <c r="E18" s="1793" t="s">
        <v>974</v>
      </c>
      <c r="F18" s="1793"/>
      <c r="G18" s="1793"/>
      <c r="I18" s="3677" t="s">
        <v>975</v>
      </c>
      <c r="J18" s="3677" t="s">
        <v>976</v>
      </c>
      <c r="K18" s="3678" t="s">
        <v>977</v>
      </c>
      <c r="L18" s="3679" t="s">
        <v>977</v>
      </c>
      <c r="M18" s="3680" t="s">
        <v>978</v>
      </c>
      <c r="N18" s="3681" t="s">
        <v>978</v>
      </c>
      <c r="O18" s="3682" t="s">
        <v>979</v>
      </c>
      <c r="P18" s="3683" t="s">
        <v>979</v>
      </c>
      <c r="R18" s="3684" t="s">
        <v>6552</v>
      </c>
      <c r="S18" s="3685"/>
    </row>
    <row r="19" spans="2:22" ht="15.75">
      <c r="E19" s="1794" t="s">
        <v>961</v>
      </c>
      <c r="F19" s="1794"/>
      <c r="G19" s="1794"/>
      <c r="I19" s="3686" t="s">
        <v>980</v>
      </c>
      <c r="J19" s="3677" t="s">
        <v>980</v>
      </c>
      <c r="K19" s="3687" t="s">
        <v>981</v>
      </c>
      <c r="L19" s="3688" t="s">
        <v>981</v>
      </c>
      <c r="M19" s="3689" t="s">
        <v>982</v>
      </c>
      <c r="N19" s="3690" t="s">
        <v>982</v>
      </c>
      <c r="O19" s="3691" t="s">
        <v>983</v>
      </c>
      <c r="P19" s="3692" t="s">
        <v>983</v>
      </c>
      <c r="R19" s="3693"/>
      <c r="S19" s="3694"/>
    </row>
    <row r="20" spans="2:22" ht="15.75">
      <c r="B20" s="1795" t="s">
        <v>984</v>
      </c>
      <c r="C20" s="1795"/>
      <c r="E20" s="1796" t="s">
        <v>971</v>
      </c>
      <c r="F20" s="1796"/>
      <c r="G20" s="1796"/>
      <c r="I20" s="3677" t="s">
        <v>985</v>
      </c>
      <c r="J20" s="3695" t="s">
        <v>985</v>
      </c>
      <c r="K20" s="3696" t="s">
        <v>986</v>
      </c>
      <c r="L20" s="3697" t="s">
        <v>986</v>
      </c>
      <c r="M20" s="3698" t="s">
        <v>987</v>
      </c>
      <c r="N20" s="3699" t="s">
        <v>987</v>
      </c>
      <c r="O20" s="3700" t="s">
        <v>988</v>
      </c>
      <c r="P20" s="3701" t="s">
        <v>988</v>
      </c>
      <c r="R20" s="3671" t="s">
        <v>1456</v>
      </c>
      <c r="S20" s="3702" t="s">
        <v>6553</v>
      </c>
    </row>
    <row r="21" spans="2:22" ht="15.75">
      <c r="E21" s="1797" t="s">
        <v>989</v>
      </c>
      <c r="F21" s="1797"/>
      <c r="G21" s="1797"/>
      <c r="I21" s="3703" t="s">
        <v>990</v>
      </c>
      <c r="J21" s="3704" t="s">
        <v>990</v>
      </c>
      <c r="K21" s="3705" t="s">
        <v>991</v>
      </c>
      <c r="L21" s="3706" t="s">
        <v>991</v>
      </c>
      <c r="M21" s="3707" t="s">
        <v>992</v>
      </c>
      <c r="N21" s="3708" t="s">
        <v>992</v>
      </c>
      <c r="O21" s="3709" t="s">
        <v>993</v>
      </c>
      <c r="P21" s="3710" t="s">
        <v>993</v>
      </c>
      <c r="R21" s="3693"/>
      <c r="S21" s="3694"/>
    </row>
    <row r="22" spans="2:22" ht="15.75">
      <c r="B22" s="1798" t="s">
        <v>994</v>
      </c>
      <c r="C22" s="1798"/>
      <c r="E22" s="1787" t="s">
        <v>995</v>
      </c>
      <c r="F22" s="1787"/>
      <c r="G22" s="1787"/>
      <c r="I22" s="3711" t="s">
        <v>996</v>
      </c>
      <c r="J22" s="3712" t="s">
        <v>996</v>
      </c>
      <c r="K22" s="3713" t="s">
        <v>997</v>
      </c>
      <c r="L22" s="3714" t="s">
        <v>997</v>
      </c>
      <c r="M22" s="3715" t="s">
        <v>998</v>
      </c>
      <c r="N22" s="3716" t="s">
        <v>998</v>
      </c>
      <c r="O22" s="3717" t="s">
        <v>999</v>
      </c>
      <c r="P22" s="3718" t="s">
        <v>999</v>
      </c>
      <c r="R22" s="3671" t="s">
        <v>1456</v>
      </c>
      <c r="S22" s="3702" t="s">
        <v>6554</v>
      </c>
    </row>
    <row r="23" spans="2:22" ht="15.75">
      <c r="E23" s="1799" t="s">
        <v>1000</v>
      </c>
      <c r="F23" s="1799"/>
      <c r="G23" s="1799"/>
      <c r="I23" s="3698" t="s">
        <v>1001</v>
      </c>
      <c r="J23" s="3699" t="s">
        <v>1001</v>
      </c>
      <c r="K23" s="3715" t="s">
        <v>1002</v>
      </c>
      <c r="L23" s="3716" t="s">
        <v>1002</v>
      </c>
      <c r="M23" s="3719" t="s">
        <v>1003</v>
      </c>
      <c r="N23" s="3720" t="s">
        <v>1003</v>
      </c>
      <c r="O23" s="3721" t="s">
        <v>1004</v>
      </c>
      <c r="P23" s="3722" t="s">
        <v>1004</v>
      </c>
      <c r="R23" s="3693"/>
      <c r="S23" s="3694"/>
    </row>
    <row r="24" spans="2:22" ht="15.75">
      <c r="E24" s="1800" t="s">
        <v>1005</v>
      </c>
      <c r="F24" s="1800"/>
      <c r="G24" s="1800"/>
      <c r="I24" s="3723" t="s">
        <v>1006</v>
      </c>
      <c r="J24" s="3724" t="s">
        <v>1006</v>
      </c>
      <c r="K24" s="3725" t="s">
        <v>1007</v>
      </c>
      <c r="L24" s="3726" t="s">
        <v>1007</v>
      </c>
      <c r="M24" s="3727" t="s">
        <v>1008</v>
      </c>
      <c r="N24" s="3728" t="s">
        <v>1008</v>
      </c>
      <c r="O24" s="3729" t="s">
        <v>1009</v>
      </c>
      <c r="P24" s="3730" t="s">
        <v>1009</v>
      </c>
      <c r="R24" s="3671" t="s">
        <v>1456</v>
      </c>
      <c r="S24" s="3702" t="s">
        <v>6555</v>
      </c>
    </row>
    <row r="25" spans="2:22" ht="15.75">
      <c r="E25" s="1801" t="s">
        <v>1010</v>
      </c>
      <c r="F25" s="1801"/>
      <c r="G25" s="1801"/>
      <c r="I25" s="3731" t="s">
        <v>1011</v>
      </c>
      <c r="J25" s="3732" t="s">
        <v>1011</v>
      </c>
      <c r="K25" s="3733" t="s">
        <v>1012</v>
      </c>
      <c r="L25" s="3734" t="s">
        <v>1012</v>
      </c>
      <c r="M25" s="3735" t="s">
        <v>1013</v>
      </c>
      <c r="N25" s="3736" t="s">
        <v>1013</v>
      </c>
      <c r="O25" s="3737" t="s">
        <v>1014</v>
      </c>
      <c r="P25" s="3738" t="s">
        <v>1014</v>
      </c>
      <c r="R25" s="3693"/>
      <c r="S25" s="3694"/>
    </row>
    <row r="26" spans="2:22" ht="15.75">
      <c r="E26" s="1791" t="s">
        <v>1015</v>
      </c>
      <c r="F26" s="1791"/>
      <c r="G26" s="1791"/>
      <c r="I26" s="3739" t="s">
        <v>1016</v>
      </c>
      <c r="J26" s="3740" t="s">
        <v>1016</v>
      </c>
      <c r="K26" s="3741" t="s">
        <v>1017</v>
      </c>
      <c r="L26" s="3742" t="s">
        <v>1017</v>
      </c>
      <c r="M26" s="3743" t="s">
        <v>1018</v>
      </c>
      <c r="N26" s="3744" t="s">
        <v>1018</v>
      </c>
      <c r="O26" s="3745" t="s">
        <v>1019</v>
      </c>
      <c r="P26" s="3746" t="s">
        <v>1019</v>
      </c>
      <c r="R26" s="3671" t="s">
        <v>1456</v>
      </c>
      <c r="S26" s="3702" t="s">
        <v>6556</v>
      </c>
    </row>
    <row r="27" spans="2:22">
      <c r="I27" s="3680" t="s">
        <v>1020</v>
      </c>
      <c r="J27" s="3681" t="s">
        <v>1020</v>
      </c>
      <c r="K27" s="3747" t="s">
        <v>1021</v>
      </c>
      <c r="L27" s="3748" t="s">
        <v>1021</v>
      </c>
      <c r="M27" s="3749" t="s">
        <v>1022</v>
      </c>
      <c r="N27" s="3750" t="s">
        <v>1022</v>
      </c>
      <c r="O27" s="3705" t="s">
        <v>1023</v>
      </c>
      <c r="P27" s="3706" t="s">
        <v>1023</v>
      </c>
      <c r="R27" s="3693"/>
      <c r="S27" s="3694"/>
    </row>
    <row r="28" spans="2:22" ht="18.75">
      <c r="C28" s="675"/>
      <c r="F28" s="675"/>
      <c r="G28" s="675" t="s">
        <v>1024</v>
      </c>
      <c r="I28" s="3751" t="s">
        <v>1025</v>
      </c>
      <c r="J28" s="3752" t="s">
        <v>1025</v>
      </c>
      <c r="K28" s="3753" t="s">
        <v>1026</v>
      </c>
      <c r="L28" s="3754" t="s">
        <v>1026</v>
      </c>
      <c r="M28" s="3755" t="s">
        <v>1027</v>
      </c>
      <c r="N28" s="3756" t="s">
        <v>1027</v>
      </c>
      <c r="O28" s="3757" t="s">
        <v>1028</v>
      </c>
      <c r="P28" s="3758" t="s">
        <v>1028</v>
      </c>
      <c r="R28" s="3671" t="s">
        <v>1456</v>
      </c>
      <c r="S28" s="3702" t="s">
        <v>6557</v>
      </c>
    </row>
    <row r="29" spans="2:22" ht="15.75">
      <c r="E29" s="1780" t="s">
        <v>1029</v>
      </c>
      <c r="F29" s="1780"/>
      <c r="G29" s="1780"/>
      <c r="I29" s="3753" t="s">
        <v>1030</v>
      </c>
      <c r="J29" s="3754" t="s">
        <v>1030</v>
      </c>
      <c r="K29" s="3731" t="s">
        <v>1031</v>
      </c>
      <c r="L29" s="3732" t="s">
        <v>1031</v>
      </c>
      <c r="M29" s="3759" t="s">
        <v>1032</v>
      </c>
      <c r="N29" s="3760" t="s">
        <v>1032</v>
      </c>
      <c r="O29" s="3761" t="s">
        <v>1033</v>
      </c>
      <c r="P29" s="3762" t="s">
        <v>1033</v>
      </c>
      <c r="R29" s="3693"/>
      <c r="S29" s="3694"/>
    </row>
    <row r="30" spans="2:22" ht="15.75">
      <c r="E30" s="1781" t="s">
        <v>1034</v>
      </c>
      <c r="F30" s="1781"/>
      <c r="G30" s="1781"/>
      <c r="I30" s="3763" t="s">
        <v>1035</v>
      </c>
      <c r="J30" s="3764" t="s">
        <v>1035</v>
      </c>
      <c r="K30" s="3723" t="s">
        <v>1036</v>
      </c>
      <c r="L30" s="3724" t="s">
        <v>1036</v>
      </c>
      <c r="M30" s="3765" t="s">
        <v>1037</v>
      </c>
      <c r="N30" s="3766" t="s">
        <v>1037</v>
      </c>
      <c r="O30" s="3677"/>
      <c r="P30" s="3677"/>
      <c r="R30" s="3671" t="s">
        <v>1456</v>
      </c>
      <c r="S30" s="3702" t="s">
        <v>6558</v>
      </c>
    </row>
    <row r="31" spans="2:22" ht="15.75">
      <c r="E31" s="1783" t="s">
        <v>1038</v>
      </c>
      <c r="F31" s="1783"/>
      <c r="G31" s="1783"/>
      <c r="I31" s="3767" t="s">
        <v>1039</v>
      </c>
      <c r="J31" s="3768" t="s">
        <v>1039</v>
      </c>
      <c r="K31" s="3739" t="s">
        <v>1040</v>
      </c>
      <c r="L31" s="3740" t="s">
        <v>1040</v>
      </c>
      <c r="M31" s="3769" t="s">
        <v>1041</v>
      </c>
      <c r="N31" s="3770" t="s">
        <v>1041</v>
      </c>
      <c r="O31" s="3677"/>
      <c r="P31" s="3677"/>
      <c r="R31" s="3693"/>
      <c r="S31" s="3694"/>
    </row>
    <row r="32" spans="2:22" ht="15.75">
      <c r="E32" s="1784" t="s">
        <v>1042</v>
      </c>
      <c r="F32" s="1784"/>
      <c r="G32" s="1784"/>
      <c r="I32" s="3689" t="s">
        <v>1043</v>
      </c>
      <c r="J32" s="3690" t="s">
        <v>1043</v>
      </c>
      <c r="K32" s="3767" t="s">
        <v>1044</v>
      </c>
      <c r="L32" s="3768" t="s">
        <v>1044</v>
      </c>
      <c r="M32" s="3771" t="s">
        <v>1045</v>
      </c>
      <c r="N32" s="3772" t="s">
        <v>1045</v>
      </c>
      <c r="O32" s="3677"/>
      <c r="P32" s="3773"/>
      <c r="R32" s="3671" t="s">
        <v>1456</v>
      </c>
      <c r="S32" s="3702" t="s">
        <v>6557</v>
      </c>
    </row>
    <row r="33" spans="1:19" ht="15.75">
      <c r="E33" s="1786" t="s">
        <v>1046</v>
      </c>
      <c r="F33" s="1786"/>
      <c r="G33" s="1786"/>
      <c r="I33" s="676"/>
      <c r="J33" s="676"/>
      <c r="K33" s="676"/>
      <c r="L33" s="676"/>
      <c r="M33" s="676"/>
      <c r="N33" s="676"/>
      <c r="O33" s="676"/>
      <c r="P33" s="676"/>
      <c r="R33" s="3693"/>
      <c r="S33" s="3694"/>
    </row>
    <row r="34" spans="1:19" ht="15.75">
      <c r="E34" s="1787" t="s">
        <v>1047</v>
      </c>
      <c r="F34" s="1787"/>
      <c r="G34" s="1787"/>
      <c r="I34" s="3677" t="s">
        <v>1048</v>
      </c>
      <c r="J34" s="3677" t="s">
        <v>1049</v>
      </c>
      <c r="K34" s="3677" t="s">
        <v>1050</v>
      </c>
      <c r="L34" s="3774" t="s">
        <v>1051</v>
      </c>
      <c r="M34" s="3775" t="s">
        <v>1052</v>
      </c>
      <c r="N34" s="3776" t="s">
        <v>1053</v>
      </c>
      <c r="O34" s="3777" t="s">
        <v>1054</v>
      </c>
      <c r="P34" s="3778" t="s">
        <v>1055</v>
      </c>
      <c r="R34" s="3671" t="s">
        <v>1456</v>
      </c>
      <c r="S34" s="3702" t="s">
        <v>6559</v>
      </c>
    </row>
    <row r="35" spans="1:19" ht="15.75">
      <c r="E35" s="1790" t="s">
        <v>1056</v>
      </c>
      <c r="F35" s="1790"/>
      <c r="G35" s="1790"/>
      <c r="I35" s="3779" t="s">
        <v>1057</v>
      </c>
      <c r="J35" s="3677" t="s">
        <v>980</v>
      </c>
      <c r="K35" s="3677" t="s">
        <v>1058</v>
      </c>
      <c r="L35" s="3779" t="s">
        <v>1058</v>
      </c>
      <c r="M35" s="3780">
        <v>0</v>
      </c>
      <c r="N35" s="3780">
        <v>0</v>
      </c>
      <c r="O35" s="3780">
        <v>0</v>
      </c>
      <c r="P35" s="3778" t="s">
        <v>1059</v>
      </c>
      <c r="R35" s="3781"/>
      <c r="S35" s="3782"/>
    </row>
    <row r="36" spans="1:19" ht="15.75">
      <c r="E36" s="1778" t="s">
        <v>1060</v>
      </c>
      <c r="F36" s="1778"/>
      <c r="G36" s="1778"/>
      <c r="I36" s="3677" t="s">
        <v>1061</v>
      </c>
      <c r="J36" s="3695" t="s">
        <v>985</v>
      </c>
      <c r="K36" s="3677" t="s">
        <v>1062</v>
      </c>
      <c r="L36" s="3677" t="s">
        <v>1062</v>
      </c>
      <c r="M36" s="3780">
        <v>255</v>
      </c>
      <c r="N36" s="3780">
        <v>255</v>
      </c>
      <c r="O36" s="3780">
        <v>255</v>
      </c>
      <c r="P36" s="3778" t="s">
        <v>1063</v>
      </c>
      <c r="R36" s="3671" t="s">
        <v>1456</v>
      </c>
      <c r="S36" s="3702" t="s">
        <v>6560</v>
      </c>
    </row>
    <row r="37" spans="1:19" ht="15.75">
      <c r="E37" s="1793" t="s">
        <v>1064</v>
      </c>
      <c r="F37" s="1793"/>
      <c r="G37" s="1793"/>
      <c r="I37" s="3703" t="s">
        <v>1065</v>
      </c>
      <c r="J37" s="3704" t="s">
        <v>990</v>
      </c>
      <c r="K37" s="3677" t="s">
        <v>1066</v>
      </c>
      <c r="L37" s="3703" t="s">
        <v>1066</v>
      </c>
      <c r="M37" s="3780">
        <v>255</v>
      </c>
      <c r="N37" s="3780">
        <v>0</v>
      </c>
      <c r="O37" s="3780">
        <v>0</v>
      </c>
      <c r="P37" s="3778" t="s">
        <v>1067</v>
      </c>
      <c r="R37" s="3693"/>
      <c r="S37" s="3694"/>
    </row>
    <row r="38" spans="1:19" ht="15.75">
      <c r="E38" s="1794" t="s">
        <v>1068</v>
      </c>
      <c r="F38" s="1794"/>
      <c r="G38" s="1794"/>
      <c r="I38" s="3711" t="s">
        <v>1053</v>
      </c>
      <c r="J38" s="3712" t="s">
        <v>996</v>
      </c>
      <c r="K38" s="3677" t="s">
        <v>1069</v>
      </c>
      <c r="L38" s="3711" t="s">
        <v>1069</v>
      </c>
      <c r="M38" s="3780">
        <v>0</v>
      </c>
      <c r="N38" s="3780">
        <v>255</v>
      </c>
      <c r="O38" s="3780">
        <v>0</v>
      </c>
      <c r="P38" s="3778" t="s">
        <v>1070</v>
      </c>
      <c r="R38" s="3671" t="s">
        <v>1456</v>
      </c>
      <c r="S38" s="3702" t="s">
        <v>6561</v>
      </c>
    </row>
    <row r="39" spans="1:19" ht="15.75">
      <c r="E39" s="1796" t="s">
        <v>1071</v>
      </c>
      <c r="F39" s="1796"/>
      <c r="G39" s="1796"/>
      <c r="I39" s="3698" t="s">
        <v>1054</v>
      </c>
      <c r="J39" s="3699" t="s">
        <v>1001</v>
      </c>
      <c r="K39" s="3677" t="s">
        <v>1072</v>
      </c>
      <c r="L39" s="3698" t="s">
        <v>1072</v>
      </c>
      <c r="M39" s="3780">
        <v>0</v>
      </c>
      <c r="N39" s="3780">
        <v>0</v>
      </c>
      <c r="O39" s="3780">
        <v>255</v>
      </c>
      <c r="P39" s="3778" t="s">
        <v>1073</v>
      </c>
      <c r="R39" s="3693"/>
      <c r="S39" s="3694"/>
    </row>
    <row r="40" spans="1:19" ht="15.75">
      <c r="E40" s="1797" t="s">
        <v>1074</v>
      </c>
      <c r="F40" s="1797"/>
      <c r="G40" s="1797"/>
      <c r="I40" s="3723" t="s">
        <v>1075</v>
      </c>
      <c r="J40" s="3724" t="s">
        <v>1006</v>
      </c>
      <c r="K40" s="3677" t="s">
        <v>1076</v>
      </c>
      <c r="L40" s="3723" t="s">
        <v>1076</v>
      </c>
      <c r="M40" s="3780">
        <v>255</v>
      </c>
      <c r="N40" s="3780">
        <v>255</v>
      </c>
      <c r="O40" s="3780">
        <v>0</v>
      </c>
      <c r="P40" s="3778" t="s">
        <v>1077</v>
      </c>
      <c r="R40" s="3783">
        <v>0</v>
      </c>
      <c r="S40" s="3784">
        <v>0</v>
      </c>
    </row>
    <row r="41" spans="1:19" ht="15.75">
      <c r="E41" s="1787" t="s">
        <v>1047</v>
      </c>
      <c r="F41" s="1787"/>
      <c r="G41" s="1787"/>
      <c r="I41" s="3731" t="s">
        <v>1078</v>
      </c>
      <c r="J41" s="3732" t="s">
        <v>1011</v>
      </c>
      <c r="K41" s="3677" t="s">
        <v>1079</v>
      </c>
      <c r="L41" s="3731" t="s">
        <v>1079</v>
      </c>
      <c r="M41" s="3780">
        <v>255</v>
      </c>
      <c r="N41" s="3780">
        <v>0</v>
      </c>
      <c r="O41" s="3780">
        <v>255</v>
      </c>
      <c r="P41" s="3778" t="s">
        <v>1080</v>
      </c>
      <c r="R41" s="3671" t="s">
        <v>1456</v>
      </c>
      <c r="S41" s="3702" t="s">
        <v>6562</v>
      </c>
    </row>
    <row r="42" spans="1:19" ht="15.75">
      <c r="E42" s="1799" t="s">
        <v>1081</v>
      </c>
      <c r="F42" s="1799"/>
      <c r="G42" s="1799"/>
      <c r="I42" s="3739" t="s">
        <v>1082</v>
      </c>
      <c r="J42" s="3740" t="s">
        <v>1016</v>
      </c>
      <c r="K42" s="3677" t="s">
        <v>1083</v>
      </c>
      <c r="L42" s="3739" t="s">
        <v>1083</v>
      </c>
      <c r="M42" s="3780">
        <v>0</v>
      </c>
      <c r="N42" s="3780">
        <v>255</v>
      </c>
      <c r="O42" s="3780">
        <v>255</v>
      </c>
      <c r="P42" s="3778" t="s">
        <v>1084</v>
      </c>
      <c r="R42" s="3783">
        <v>0</v>
      </c>
      <c r="S42" s="3784">
        <v>0</v>
      </c>
    </row>
    <row r="43" spans="1:19" ht="15.75">
      <c r="E43" s="1800" t="s">
        <v>1085</v>
      </c>
      <c r="F43" s="1800"/>
      <c r="G43" s="1800"/>
      <c r="I43" s="3680" t="s">
        <v>1020</v>
      </c>
      <c r="J43" s="3681" t="s">
        <v>1020</v>
      </c>
      <c r="K43" s="3677" t="s">
        <v>1086</v>
      </c>
      <c r="L43" s="3680" t="s">
        <v>1086</v>
      </c>
      <c r="M43" s="3780">
        <v>128</v>
      </c>
      <c r="N43" s="3780">
        <v>0</v>
      </c>
      <c r="O43" s="3780">
        <v>0</v>
      </c>
      <c r="P43" s="3677" t="s">
        <v>1020</v>
      </c>
      <c r="R43" s="3671" t="s">
        <v>1456</v>
      </c>
      <c r="S43" s="3702" t="s">
        <v>6563</v>
      </c>
    </row>
    <row r="44" spans="1:19" ht="15.75">
      <c r="E44" s="1801" t="s">
        <v>1087</v>
      </c>
      <c r="F44" s="1801"/>
      <c r="G44" s="1801"/>
      <c r="I44" s="3751" t="s">
        <v>1025</v>
      </c>
      <c r="J44" s="3752" t="s">
        <v>1025</v>
      </c>
      <c r="K44" s="3677" t="s">
        <v>1088</v>
      </c>
      <c r="L44" s="3751" t="s">
        <v>1088</v>
      </c>
      <c r="M44" s="3780">
        <v>0</v>
      </c>
      <c r="N44" s="3780">
        <v>128</v>
      </c>
      <c r="O44" s="3780">
        <v>0</v>
      </c>
      <c r="P44" s="3677" t="s">
        <v>1025</v>
      </c>
      <c r="R44" s="3783">
        <v>0</v>
      </c>
      <c r="S44" s="3784">
        <v>0</v>
      </c>
    </row>
    <row r="45" spans="1:19" ht="15.75">
      <c r="E45" s="1791" t="s">
        <v>1089</v>
      </c>
      <c r="F45" s="1791"/>
      <c r="G45" s="1791"/>
      <c r="I45" s="3753" t="s">
        <v>1030</v>
      </c>
      <c r="J45" s="3754" t="s">
        <v>1030</v>
      </c>
      <c r="K45" s="3677" t="s">
        <v>1090</v>
      </c>
      <c r="L45" s="3753" t="s">
        <v>1090</v>
      </c>
      <c r="M45" s="3780">
        <v>0</v>
      </c>
      <c r="N45" s="3780">
        <v>0</v>
      </c>
      <c r="O45" s="3780">
        <v>128</v>
      </c>
      <c r="P45" s="3677" t="s">
        <v>1030</v>
      </c>
      <c r="R45" s="3671" t="s">
        <v>1456</v>
      </c>
      <c r="S45" s="3702" t="s">
        <v>6564</v>
      </c>
    </row>
    <row r="46" spans="1:19">
      <c r="A46" s="4"/>
      <c r="B46" s="4"/>
      <c r="C46" s="4"/>
      <c r="D46" s="4"/>
      <c r="E46" s="4"/>
      <c r="F46" s="4"/>
      <c r="G46" s="4"/>
      <c r="I46" s="3763" t="s">
        <v>1035</v>
      </c>
      <c r="J46" s="3764" t="s">
        <v>1035</v>
      </c>
      <c r="K46" s="3677" t="s">
        <v>1091</v>
      </c>
      <c r="L46" s="3763" t="s">
        <v>1091</v>
      </c>
      <c r="M46" s="3780">
        <v>128</v>
      </c>
      <c r="N46" s="3780">
        <v>128</v>
      </c>
      <c r="O46" s="3780">
        <v>0</v>
      </c>
      <c r="P46" s="3677" t="s">
        <v>1035</v>
      </c>
      <c r="R46" s="3783">
        <v>0</v>
      </c>
      <c r="S46" s="3784">
        <v>0</v>
      </c>
    </row>
    <row r="47" spans="1:19">
      <c r="A47" s="4"/>
      <c r="I47" s="3785" t="s">
        <v>1039</v>
      </c>
      <c r="J47" s="3786" t="s">
        <v>1039</v>
      </c>
      <c r="K47" s="3787" t="s">
        <v>1092</v>
      </c>
      <c r="L47" s="3785" t="s">
        <v>1092</v>
      </c>
      <c r="M47" s="3788">
        <v>128</v>
      </c>
      <c r="N47" s="3788">
        <v>0</v>
      </c>
      <c r="O47" s="3788">
        <v>128</v>
      </c>
      <c r="P47" s="3787" t="s">
        <v>1039</v>
      </c>
      <c r="R47" s="3671" t="s">
        <v>1456</v>
      </c>
      <c r="S47" s="3702" t="s">
        <v>6565</v>
      </c>
    </row>
    <row r="48" spans="1:19">
      <c r="I48" s="3789" t="s">
        <v>1043</v>
      </c>
      <c r="J48" s="3790" t="s">
        <v>1043</v>
      </c>
      <c r="K48" s="3787" t="s">
        <v>1093</v>
      </c>
      <c r="L48" s="3789" t="s">
        <v>1093</v>
      </c>
      <c r="M48" s="3788">
        <v>0</v>
      </c>
      <c r="N48" s="3788">
        <v>128</v>
      </c>
      <c r="O48" s="3788">
        <v>128</v>
      </c>
      <c r="P48" s="3787" t="s">
        <v>1043</v>
      </c>
      <c r="S48" s="3791"/>
    </row>
    <row r="49" spans="1:16">
      <c r="A49" s="4"/>
      <c r="I49" s="3792" t="s">
        <v>977</v>
      </c>
      <c r="J49" s="3793" t="s">
        <v>977</v>
      </c>
      <c r="K49" s="3787" t="s">
        <v>1094</v>
      </c>
      <c r="L49" s="3792" t="s">
        <v>1094</v>
      </c>
      <c r="M49" s="3788">
        <v>192</v>
      </c>
      <c r="N49" s="3788">
        <v>192</v>
      </c>
      <c r="O49" s="3788">
        <v>192</v>
      </c>
      <c r="P49" s="3787" t="s">
        <v>977</v>
      </c>
    </row>
    <row r="50" spans="1:16">
      <c r="A50" s="4"/>
      <c r="I50" s="3794" t="s">
        <v>981</v>
      </c>
      <c r="J50" s="3795" t="s">
        <v>981</v>
      </c>
      <c r="K50" s="3787" t="s">
        <v>1095</v>
      </c>
      <c r="L50" s="3794" t="s">
        <v>1095</v>
      </c>
      <c r="M50" s="3788">
        <v>128</v>
      </c>
      <c r="N50" s="3788">
        <v>128</v>
      </c>
      <c r="O50" s="3788">
        <v>128</v>
      </c>
      <c r="P50" s="3787" t="s">
        <v>981</v>
      </c>
    </row>
    <row r="51" spans="1:16">
      <c r="A51" s="4"/>
      <c r="I51" s="3796" t="s">
        <v>986</v>
      </c>
      <c r="J51" s="3797" t="s">
        <v>986</v>
      </c>
      <c r="K51" s="3787" t="s">
        <v>1096</v>
      </c>
      <c r="L51" s="3796" t="s">
        <v>1096</v>
      </c>
      <c r="M51" s="3788">
        <v>153</v>
      </c>
      <c r="N51" s="3788">
        <v>153</v>
      </c>
      <c r="O51" s="3788">
        <v>255</v>
      </c>
      <c r="P51" s="3787" t="s">
        <v>986</v>
      </c>
    </row>
    <row r="52" spans="1:16">
      <c r="A52" s="4"/>
      <c r="I52" s="3798" t="s">
        <v>991</v>
      </c>
      <c r="J52" s="3799" t="s">
        <v>991</v>
      </c>
      <c r="K52" s="3787" t="s">
        <v>1097</v>
      </c>
      <c r="L52" s="3798" t="s">
        <v>1097</v>
      </c>
      <c r="M52" s="3788">
        <v>153</v>
      </c>
      <c r="N52" s="3788">
        <v>51</v>
      </c>
      <c r="O52" s="3788">
        <v>102</v>
      </c>
      <c r="P52" s="3787" t="s">
        <v>991</v>
      </c>
    </row>
    <row r="53" spans="1:16">
      <c r="A53" s="4"/>
      <c r="I53" s="633"/>
      <c r="J53" s="633"/>
      <c r="K53" s="633"/>
      <c r="L53" s="633"/>
      <c r="M53" s="633"/>
      <c r="N53" s="633"/>
      <c r="O53" s="633"/>
      <c r="P53" s="633"/>
    </row>
    <row r="54" spans="1:16">
      <c r="A54" s="4"/>
      <c r="I54" s="3800" t="s">
        <v>1002</v>
      </c>
      <c r="J54" s="3801" t="s">
        <v>1002</v>
      </c>
      <c r="K54" s="3787" t="s">
        <v>1098</v>
      </c>
      <c r="L54" s="3800" t="s">
        <v>1098</v>
      </c>
      <c r="M54" s="3788">
        <v>204</v>
      </c>
      <c r="N54" s="3788">
        <v>255</v>
      </c>
      <c r="O54" s="3788">
        <v>255</v>
      </c>
      <c r="P54" s="3787" t="s">
        <v>1002</v>
      </c>
    </row>
    <row r="55" spans="1:16">
      <c r="A55" s="4"/>
      <c r="I55" s="3802" t="s">
        <v>1007</v>
      </c>
      <c r="J55" s="3803" t="s">
        <v>1007</v>
      </c>
      <c r="K55" s="3787" t="s">
        <v>1099</v>
      </c>
      <c r="L55" s="3802" t="s">
        <v>1099</v>
      </c>
      <c r="M55" s="3788">
        <v>102</v>
      </c>
      <c r="N55" s="3788">
        <v>0</v>
      </c>
      <c r="O55" s="3788">
        <v>102</v>
      </c>
      <c r="P55" s="3787" t="s">
        <v>1007</v>
      </c>
    </row>
    <row r="56" spans="1:16">
      <c r="A56" s="4"/>
      <c r="I56" s="3804" t="s">
        <v>1012</v>
      </c>
      <c r="J56" s="3805" t="s">
        <v>1012</v>
      </c>
      <c r="K56" s="3787" t="s">
        <v>1100</v>
      </c>
      <c r="L56" s="3804" t="s">
        <v>1100</v>
      </c>
      <c r="M56" s="3788">
        <v>255</v>
      </c>
      <c r="N56" s="3788">
        <v>128</v>
      </c>
      <c r="O56" s="3788">
        <v>128</v>
      </c>
      <c r="P56" s="3787" t="s">
        <v>1012</v>
      </c>
    </row>
    <row r="57" spans="1:16">
      <c r="A57" s="4"/>
      <c r="I57" s="3806" t="s">
        <v>1017</v>
      </c>
      <c r="J57" s="3807" t="s">
        <v>1017</v>
      </c>
      <c r="K57" s="3787" t="s">
        <v>1101</v>
      </c>
      <c r="L57" s="3806" t="s">
        <v>1101</v>
      </c>
      <c r="M57" s="3788">
        <v>0</v>
      </c>
      <c r="N57" s="3788">
        <v>102</v>
      </c>
      <c r="O57" s="3788">
        <v>204</v>
      </c>
      <c r="P57" s="3787" t="s">
        <v>1017</v>
      </c>
    </row>
    <row r="58" spans="1:16">
      <c r="A58" s="4"/>
      <c r="I58" s="3808" t="s">
        <v>1021</v>
      </c>
      <c r="J58" s="3809" t="s">
        <v>1021</v>
      </c>
      <c r="K58" s="3787" t="s">
        <v>1102</v>
      </c>
      <c r="L58" s="3808" t="s">
        <v>1102</v>
      </c>
      <c r="M58" s="3788">
        <v>204</v>
      </c>
      <c r="N58" s="3788">
        <v>204</v>
      </c>
      <c r="O58" s="3788">
        <v>255</v>
      </c>
      <c r="P58" s="3787" t="s">
        <v>1021</v>
      </c>
    </row>
    <row r="59" spans="1:16">
      <c r="I59" s="3810" t="s">
        <v>1026</v>
      </c>
      <c r="J59" s="3811" t="s">
        <v>1026</v>
      </c>
      <c r="K59" s="3787" t="s">
        <v>1090</v>
      </c>
      <c r="L59" s="3810" t="s">
        <v>1090</v>
      </c>
      <c r="M59" s="3788">
        <v>0</v>
      </c>
      <c r="N59" s="3788">
        <v>0</v>
      </c>
      <c r="O59" s="3788">
        <v>128</v>
      </c>
      <c r="P59" s="3787" t="s">
        <v>1026</v>
      </c>
    </row>
    <row r="60" spans="1:16">
      <c r="I60" s="3812" t="s">
        <v>1031</v>
      </c>
      <c r="J60" s="3813" t="s">
        <v>1031</v>
      </c>
      <c r="K60" s="3787" t="s">
        <v>1079</v>
      </c>
      <c r="L60" s="3812" t="s">
        <v>1079</v>
      </c>
      <c r="M60" s="3788">
        <v>255</v>
      </c>
      <c r="N60" s="3788">
        <v>0</v>
      </c>
      <c r="O60" s="3788">
        <v>255</v>
      </c>
      <c r="P60" s="3787" t="s">
        <v>1031</v>
      </c>
    </row>
    <row r="61" spans="1:16">
      <c r="I61" s="3814" t="s">
        <v>1036</v>
      </c>
      <c r="J61" s="3815" t="s">
        <v>1036</v>
      </c>
      <c r="K61" s="3787" t="s">
        <v>1076</v>
      </c>
      <c r="L61" s="3814" t="s">
        <v>1076</v>
      </c>
      <c r="M61" s="3788">
        <v>255</v>
      </c>
      <c r="N61" s="3788">
        <v>255</v>
      </c>
      <c r="O61" s="3788">
        <v>0</v>
      </c>
      <c r="P61" s="3787" t="s">
        <v>1036</v>
      </c>
    </row>
    <row r="62" spans="1:16">
      <c r="I62" s="3816" t="s">
        <v>1040</v>
      </c>
      <c r="J62" s="3817" t="s">
        <v>1040</v>
      </c>
      <c r="K62" s="3787" t="s">
        <v>1083</v>
      </c>
      <c r="L62" s="3816" t="s">
        <v>1083</v>
      </c>
      <c r="M62" s="3788">
        <v>0</v>
      </c>
      <c r="N62" s="3788">
        <v>255</v>
      </c>
      <c r="O62" s="3788">
        <v>255</v>
      </c>
      <c r="P62" s="3787" t="s">
        <v>1040</v>
      </c>
    </row>
    <row r="63" spans="1:16">
      <c r="I63" s="3785" t="s">
        <v>1044</v>
      </c>
      <c r="J63" s="3786" t="s">
        <v>1044</v>
      </c>
      <c r="K63" s="3787" t="s">
        <v>1092</v>
      </c>
      <c r="L63" s="3785" t="s">
        <v>1092</v>
      </c>
      <c r="M63" s="3788">
        <v>128</v>
      </c>
      <c r="N63" s="3788">
        <v>0</v>
      </c>
      <c r="O63" s="3788">
        <v>128</v>
      </c>
      <c r="P63" s="3787" t="s">
        <v>1044</v>
      </c>
    </row>
    <row r="64" spans="1:16">
      <c r="I64" s="3818" t="s">
        <v>978</v>
      </c>
      <c r="J64" s="3819" t="s">
        <v>978</v>
      </c>
      <c r="K64" s="3787" t="s">
        <v>1086</v>
      </c>
      <c r="L64" s="3818" t="s">
        <v>1086</v>
      </c>
      <c r="M64" s="3788">
        <v>128</v>
      </c>
      <c r="N64" s="3788">
        <v>0</v>
      </c>
      <c r="O64" s="3788">
        <v>0</v>
      </c>
      <c r="P64" s="3787" t="s">
        <v>978</v>
      </c>
    </row>
    <row r="65" spans="9:16">
      <c r="I65" s="3789" t="s">
        <v>982</v>
      </c>
      <c r="J65" s="3790" t="s">
        <v>982</v>
      </c>
      <c r="K65" s="3787" t="s">
        <v>1093</v>
      </c>
      <c r="L65" s="3789" t="s">
        <v>1093</v>
      </c>
      <c r="M65" s="3788">
        <v>0</v>
      </c>
      <c r="N65" s="3788">
        <v>128</v>
      </c>
      <c r="O65" s="3788">
        <v>128</v>
      </c>
      <c r="P65" s="3787" t="s">
        <v>982</v>
      </c>
    </row>
    <row r="66" spans="9:16">
      <c r="I66" s="3820" t="s">
        <v>987</v>
      </c>
      <c r="J66" s="3821" t="s">
        <v>987</v>
      </c>
      <c r="K66" s="3787" t="s">
        <v>1072</v>
      </c>
      <c r="L66" s="3820" t="s">
        <v>1072</v>
      </c>
      <c r="M66" s="3788">
        <v>0</v>
      </c>
      <c r="N66" s="3788">
        <v>0</v>
      </c>
      <c r="O66" s="3788">
        <v>255</v>
      </c>
      <c r="P66" s="3787" t="s">
        <v>987</v>
      </c>
    </row>
    <row r="67" spans="9:16">
      <c r="I67" s="3822" t="s">
        <v>992</v>
      </c>
      <c r="J67" s="3823" t="s">
        <v>992</v>
      </c>
      <c r="K67" s="3787" t="s">
        <v>1103</v>
      </c>
      <c r="L67" s="3822" t="s">
        <v>1103</v>
      </c>
      <c r="M67" s="3788">
        <v>0</v>
      </c>
      <c r="N67" s="3788">
        <v>204</v>
      </c>
      <c r="O67" s="3788">
        <v>255</v>
      </c>
      <c r="P67" s="3787" t="s">
        <v>992</v>
      </c>
    </row>
    <row r="68" spans="9:16">
      <c r="I68" s="3800" t="s">
        <v>998</v>
      </c>
      <c r="J68" s="3801" t="s">
        <v>998</v>
      </c>
      <c r="K68" s="3787" t="s">
        <v>1098</v>
      </c>
      <c r="L68" s="3800" t="s">
        <v>1098</v>
      </c>
      <c r="M68" s="3788">
        <v>204</v>
      </c>
      <c r="N68" s="3788">
        <v>255</v>
      </c>
      <c r="O68" s="3788">
        <v>255</v>
      </c>
      <c r="P68" s="3787" t="s">
        <v>998</v>
      </c>
    </row>
    <row r="69" spans="9:16">
      <c r="I69" s="3824" t="s">
        <v>1003</v>
      </c>
      <c r="J69" s="3825" t="s">
        <v>1003</v>
      </c>
      <c r="K69" s="3787" t="s">
        <v>1104</v>
      </c>
      <c r="L69" s="3824" t="s">
        <v>1104</v>
      </c>
      <c r="M69" s="3788">
        <v>204</v>
      </c>
      <c r="N69" s="3788">
        <v>255</v>
      </c>
      <c r="O69" s="3788">
        <v>204</v>
      </c>
      <c r="P69" s="3787" t="s">
        <v>1003</v>
      </c>
    </row>
    <row r="70" spans="9:16">
      <c r="I70" s="3826" t="s">
        <v>1008</v>
      </c>
      <c r="J70" s="3827" t="s">
        <v>1008</v>
      </c>
      <c r="K70" s="3787" t="s">
        <v>1105</v>
      </c>
      <c r="L70" s="3826" t="s">
        <v>1105</v>
      </c>
      <c r="M70" s="3788">
        <v>255</v>
      </c>
      <c r="N70" s="3788">
        <v>255</v>
      </c>
      <c r="O70" s="3788">
        <v>153</v>
      </c>
      <c r="P70" s="3787" t="s">
        <v>1008</v>
      </c>
    </row>
    <row r="71" spans="9:16">
      <c r="I71" s="3828" t="s">
        <v>1013</v>
      </c>
      <c r="J71" s="3829" t="s">
        <v>1013</v>
      </c>
      <c r="K71" s="3787" t="s">
        <v>1106</v>
      </c>
      <c r="L71" s="3828" t="s">
        <v>1106</v>
      </c>
      <c r="M71" s="3788">
        <v>153</v>
      </c>
      <c r="N71" s="3788">
        <v>204</v>
      </c>
      <c r="O71" s="3788">
        <v>255</v>
      </c>
      <c r="P71" s="3787" t="s">
        <v>1013</v>
      </c>
    </row>
    <row r="72" spans="9:16">
      <c r="I72" s="3830" t="s">
        <v>1018</v>
      </c>
      <c r="J72" s="3831" t="s">
        <v>1018</v>
      </c>
      <c r="K72" s="3787" t="s">
        <v>1107</v>
      </c>
      <c r="L72" s="3830" t="s">
        <v>1107</v>
      </c>
      <c r="M72" s="3788">
        <v>255</v>
      </c>
      <c r="N72" s="3788">
        <v>153</v>
      </c>
      <c r="O72" s="3788">
        <v>204</v>
      </c>
      <c r="P72" s="3787" t="s">
        <v>1018</v>
      </c>
    </row>
    <row r="73" spans="9:16">
      <c r="I73" s="3832" t="s">
        <v>1022</v>
      </c>
      <c r="J73" s="3833" t="s">
        <v>1022</v>
      </c>
      <c r="K73" s="3787" t="s">
        <v>1108</v>
      </c>
      <c r="L73" s="3832" t="s">
        <v>1108</v>
      </c>
      <c r="M73" s="3788">
        <v>204</v>
      </c>
      <c r="N73" s="3788">
        <v>153</v>
      </c>
      <c r="O73" s="3788">
        <v>255</v>
      </c>
      <c r="P73" s="3787" t="s">
        <v>1022</v>
      </c>
    </row>
    <row r="74" spans="9:16">
      <c r="I74" s="3834" t="s">
        <v>1027</v>
      </c>
      <c r="J74" s="3835" t="s">
        <v>1027</v>
      </c>
      <c r="K74" s="3787" t="s">
        <v>1109</v>
      </c>
      <c r="L74" s="3834" t="s">
        <v>1109</v>
      </c>
      <c r="M74" s="3788">
        <v>255</v>
      </c>
      <c r="N74" s="3788">
        <v>204</v>
      </c>
      <c r="O74" s="3788">
        <v>153</v>
      </c>
      <c r="P74" s="3787" t="s">
        <v>1027</v>
      </c>
    </row>
    <row r="75" spans="9:16">
      <c r="I75" s="3836" t="s">
        <v>1032</v>
      </c>
      <c r="J75" s="3837" t="s">
        <v>1032</v>
      </c>
      <c r="K75" s="3787" t="s">
        <v>1110</v>
      </c>
      <c r="L75" s="3836" t="s">
        <v>1110</v>
      </c>
      <c r="M75" s="3788">
        <v>51</v>
      </c>
      <c r="N75" s="3788">
        <v>102</v>
      </c>
      <c r="O75" s="3788">
        <v>255</v>
      </c>
      <c r="P75" s="3787" t="s">
        <v>1032</v>
      </c>
    </row>
    <row r="76" spans="9:16">
      <c r="I76" s="3838" t="s">
        <v>1037</v>
      </c>
      <c r="J76" s="3839" t="s">
        <v>1037</v>
      </c>
      <c r="K76" s="3787" t="s">
        <v>1111</v>
      </c>
      <c r="L76" s="3838" t="s">
        <v>1111</v>
      </c>
      <c r="M76" s="3788">
        <v>51</v>
      </c>
      <c r="N76" s="3788">
        <v>204</v>
      </c>
      <c r="O76" s="3788">
        <v>204</v>
      </c>
      <c r="P76" s="3787" t="s">
        <v>1037</v>
      </c>
    </row>
    <row r="77" spans="9:16">
      <c r="I77" s="3840" t="s">
        <v>1041</v>
      </c>
      <c r="J77" s="3841" t="s">
        <v>1041</v>
      </c>
      <c r="K77" s="3787" t="s">
        <v>1112</v>
      </c>
      <c r="L77" s="3840" t="s">
        <v>1112</v>
      </c>
      <c r="M77" s="3788">
        <v>153</v>
      </c>
      <c r="N77" s="3788">
        <v>204</v>
      </c>
      <c r="O77" s="3788">
        <v>0</v>
      </c>
      <c r="P77" s="3787" t="s">
        <v>1041</v>
      </c>
    </row>
    <row r="78" spans="9:16">
      <c r="I78" s="3842" t="s">
        <v>1045</v>
      </c>
      <c r="J78" s="3843" t="s">
        <v>1045</v>
      </c>
      <c r="K78" s="3787" t="s">
        <v>1113</v>
      </c>
      <c r="L78" s="3842" t="s">
        <v>1113</v>
      </c>
      <c r="M78" s="3788">
        <v>255</v>
      </c>
      <c r="N78" s="3788">
        <v>204</v>
      </c>
      <c r="O78" s="3788">
        <v>0</v>
      </c>
      <c r="P78" s="3787" t="s">
        <v>1045</v>
      </c>
    </row>
    <row r="79" spans="9:16">
      <c r="I79" s="3844" t="s">
        <v>979</v>
      </c>
      <c r="J79" s="3845" t="s">
        <v>979</v>
      </c>
      <c r="K79" s="3787" t="s">
        <v>1114</v>
      </c>
      <c r="L79" s="3844" t="s">
        <v>1114</v>
      </c>
      <c r="M79" s="3788">
        <v>255</v>
      </c>
      <c r="N79" s="3788">
        <v>153</v>
      </c>
      <c r="O79" s="3788">
        <v>0</v>
      </c>
      <c r="P79" s="3787" t="s">
        <v>979</v>
      </c>
    </row>
    <row r="80" spans="9:16">
      <c r="I80" s="3846" t="s">
        <v>983</v>
      </c>
      <c r="J80" s="3847" t="s">
        <v>983</v>
      </c>
      <c r="K80" s="3787" t="s">
        <v>1115</v>
      </c>
      <c r="L80" s="3846" t="s">
        <v>1115</v>
      </c>
      <c r="M80" s="3788">
        <v>255</v>
      </c>
      <c r="N80" s="3788">
        <v>102</v>
      </c>
      <c r="O80" s="3788">
        <v>0</v>
      </c>
      <c r="P80" s="3787" t="s">
        <v>983</v>
      </c>
    </row>
    <row r="81" spans="9:19">
      <c r="I81" s="3848" t="s">
        <v>988</v>
      </c>
      <c r="J81" s="3849" t="s">
        <v>988</v>
      </c>
      <c r="K81" s="3787" t="s">
        <v>1116</v>
      </c>
      <c r="L81" s="3848" t="s">
        <v>1116</v>
      </c>
      <c r="M81" s="3788">
        <v>102</v>
      </c>
      <c r="N81" s="3788">
        <v>102</v>
      </c>
      <c r="O81" s="3788">
        <v>153</v>
      </c>
      <c r="P81" s="3787" t="s">
        <v>988</v>
      </c>
    </row>
    <row r="82" spans="9:19">
      <c r="I82" s="3850" t="s">
        <v>993</v>
      </c>
      <c r="J82" s="3851" t="s">
        <v>993</v>
      </c>
      <c r="K82" s="3787" t="s">
        <v>1117</v>
      </c>
      <c r="L82" s="3850" t="s">
        <v>1117</v>
      </c>
      <c r="M82" s="3788">
        <v>150</v>
      </c>
      <c r="N82" s="3788">
        <v>150</v>
      </c>
      <c r="O82" s="3788">
        <v>150</v>
      </c>
      <c r="P82" s="3787" t="s">
        <v>993</v>
      </c>
    </row>
    <row r="83" spans="9:19">
      <c r="I83" s="3852" t="s">
        <v>999</v>
      </c>
      <c r="J83" s="3853" t="s">
        <v>999</v>
      </c>
      <c r="K83" s="3787" t="s">
        <v>1118</v>
      </c>
      <c r="L83" s="3852" t="s">
        <v>1118</v>
      </c>
      <c r="M83" s="3788">
        <v>0</v>
      </c>
      <c r="N83" s="3788">
        <v>51</v>
      </c>
      <c r="O83" s="3788">
        <v>102</v>
      </c>
      <c r="P83" s="3787" t="s">
        <v>999</v>
      </c>
    </row>
    <row r="84" spans="9:19">
      <c r="I84" s="3854" t="s">
        <v>1004</v>
      </c>
      <c r="J84" s="3855" t="s">
        <v>1004</v>
      </c>
      <c r="K84" s="3787" t="s">
        <v>1119</v>
      </c>
      <c r="L84" s="3854" t="s">
        <v>1119</v>
      </c>
      <c r="M84" s="3788">
        <v>51</v>
      </c>
      <c r="N84" s="3788">
        <v>153</v>
      </c>
      <c r="O84" s="3788">
        <v>102</v>
      </c>
      <c r="P84" s="3787" t="s">
        <v>1004</v>
      </c>
    </row>
    <row r="85" spans="9:19">
      <c r="I85" s="3856" t="s">
        <v>1009</v>
      </c>
      <c r="J85" s="3857" t="s">
        <v>1009</v>
      </c>
      <c r="K85" s="3787" t="s">
        <v>1120</v>
      </c>
      <c r="L85" s="3856" t="s">
        <v>1120</v>
      </c>
      <c r="M85" s="3788">
        <v>0</v>
      </c>
      <c r="N85" s="3788">
        <v>51</v>
      </c>
      <c r="O85" s="3788">
        <v>0</v>
      </c>
      <c r="P85" s="3787" t="s">
        <v>1009</v>
      </c>
      <c r="S85" s="674"/>
    </row>
    <row r="86" spans="9:19">
      <c r="I86" s="3858" t="s">
        <v>1014</v>
      </c>
      <c r="J86" s="3859" t="s">
        <v>1014</v>
      </c>
      <c r="K86" s="3787" t="s">
        <v>1121</v>
      </c>
      <c r="L86" s="3858" t="s">
        <v>1121</v>
      </c>
      <c r="M86" s="3788">
        <v>51</v>
      </c>
      <c r="N86" s="3788">
        <v>51</v>
      </c>
      <c r="O86" s="3788">
        <v>0</v>
      </c>
      <c r="P86" s="3787" t="s">
        <v>1014</v>
      </c>
    </row>
    <row r="87" spans="9:19">
      <c r="I87" s="3860" t="s">
        <v>1019</v>
      </c>
      <c r="J87" s="3861" t="s">
        <v>1019</v>
      </c>
      <c r="K87" s="3787" t="s">
        <v>1122</v>
      </c>
      <c r="L87" s="3860" t="s">
        <v>1122</v>
      </c>
      <c r="M87" s="3788">
        <v>153</v>
      </c>
      <c r="N87" s="3788">
        <v>51</v>
      </c>
      <c r="O87" s="3788">
        <v>0</v>
      </c>
      <c r="P87" s="3787" t="s">
        <v>1019</v>
      </c>
    </row>
    <row r="88" spans="9:19">
      <c r="I88" s="3798" t="s">
        <v>1023</v>
      </c>
      <c r="J88" s="3799" t="s">
        <v>1023</v>
      </c>
      <c r="K88" s="3787" t="s">
        <v>1097</v>
      </c>
      <c r="L88" s="3798" t="s">
        <v>1097</v>
      </c>
      <c r="M88" s="3788">
        <v>153</v>
      </c>
      <c r="N88" s="3788">
        <v>51</v>
      </c>
      <c r="O88" s="3788">
        <v>102</v>
      </c>
      <c r="P88" s="3787" t="s">
        <v>1023</v>
      </c>
    </row>
    <row r="89" spans="9:19">
      <c r="I89" s="3862" t="s">
        <v>1028</v>
      </c>
      <c r="J89" s="3863" t="s">
        <v>1028</v>
      </c>
      <c r="K89" s="3787" t="s">
        <v>1123</v>
      </c>
      <c r="L89" s="3862" t="s">
        <v>1123</v>
      </c>
      <c r="M89" s="3788">
        <v>51</v>
      </c>
      <c r="N89" s="3788">
        <v>51</v>
      </c>
      <c r="O89" s="3788">
        <v>153</v>
      </c>
      <c r="P89" s="3787" t="s">
        <v>1028</v>
      </c>
    </row>
    <row r="90" spans="9:19">
      <c r="I90" s="3864" t="s">
        <v>1033</v>
      </c>
      <c r="J90" s="3865" t="s">
        <v>1033</v>
      </c>
      <c r="K90" s="3787" t="s">
        <v>1124</v>
      </c>
      <c r="L90" s="3864" t="s">
        <v>1124</v>
      </c>
      <c r="M90" s="3788">
        <v>51</v>
      </c>
      <c r="N90" s="3788">
        <v>51</v>
      </c>
      <c r="O90" s="3788">
        <v>51</v>
      </c>
      <c r="P90" s="3787" t="s">
        <v>1033</v>
      </c>
    </row>
    <row r="91" spans="9:19" ht="15" customHeight="1">
      <c r="I91" s="3866" t="s">
        <v>1125</v>
      </c>
      <c r="J91" s="3867"/>
      <c r="K91" s="3867"/>
      <c r="L91" s="3867"/>
      <c r="M91" s="3867"/>
      <c r="N91" s="3867"/>
      <c r="O91" s="3867"/>
      <c r="P91" s="3868"/>
    </row>
    <row r="92" spans="9:19">
      <c r="I92" s="1805"/>
      <c r="J92" s="1806"/>
      <c r="K92" s="1806"/>
      <c r="L92" s="1806"/>
      <c r="M92" s="1806"/>
      <c r="N92" s="1806"/>
      <c r="O92" s="1806"/>
      <c r="P92" s="1807"/>
    </row>
    <row r="93" spans="9:19">
      <c r="I93" s="1802" t="s">
        <v>1126</v>
      </c>
      <c r="J93" s="1803"/>
      <c r="K93" s="1803"/>
      <c r="L93" s="1803"/>
      <c r="M93" s="1803"/>
      <c r="N93" s="1803"/>
      <c r="O93" s="1803"/>
      <c r="P93" s="1804"/>
    </row>
    <row r="94" spans="9:19">
      <c r="I94" s="1802"/>
      <c r="J94" s="1803"/>
      <c r="K94" s="1803"/>
      <c r="L94" s="1803"/>
      <c r="M94" s="1803"/>
      <c r="N94" s="1803"/>
      <c r="O94" s="1803"/>
      <c r="P94" s="1804"/>
    </row>
    <row r="95" spans="9:19">
      <c r="I95" s="3869"/>
      <c r="J95" s="3870"/>
      <c r="K95" s="3870"/>
      <c r="L95" s="3870"/>
      <c r="M95" s="3870"/>
      <c r="N95" s="3870"/>
      <c r="O95" s="3870"/>
      <c r="P95" s="3871"/>
    </row>
    <row r="97" spans="9:16" ht="18.75">
      <c r="I97" s="677" t="s">
        <v>1127</v>
      </c>
      <c r="J97" s="633"/>
      <c r="K97" s="633"/>
      <c r="L97" s="633"/>
      <c r="M97" s="633"/>
      <c r="N97" s="633"/>
      <c r="O97" s="633"/>
      <c r="P97" s="633"/>
    </row>
    <row r="98" spans="9:16" ht="18.75">
      <c r="I98" s="677" t="s">
        <v>1128</v>
      </c>
      <c r="J98" s="633"/>
      <c r="K98" s="633"/>
      <c r="L98" s="633"/>
      <c r="M98" s="633"/>
      <c r="N98" s="633"/>
      <c r="O98" s="633"/>
      <c r="P98" s="633"/>
    </row>
  </sheetData>
  <mergeCells count="49">
    <mergeCell ref="I93:P95"/>
    <mergeCell ref="E41:G41"/>
    <mergeCell ref="E42:G42"/>
    <mergeCell ref="E43:G43"/>
    <mergeCell ref="E44:G44"/>
    <mergeCell ref="E45:G45"/>
    <mergeCell ref="I91:P92"/>
    <mergeCell ref="E35:G35"/>
    <mergeCell ref="E36:G36"/>
    <mergeCell ref="E37:G37"/>
    <mergeCell ref="E38:G38"/>
    <mergeCell ref="E39:G39"/>
    <mergeCell ref="E40:G40"/>
    <mergeCell ref="E29:G29"/>
    <mergeCell ref="E30:G30"/>
    <mergeCell ref="E31:G31"/>
    <mergeCell ref="E32:G32"/>
    <mergeCell ref="E33:G33"/>
    <mergeCell ref="E34:G34"/>
    <mergeCell ref="B22:C22"/>
    <mergeCell ref="E22:G22"/>
    <mergeCell ref="E23:G23"/>
    <mergeCell ref="E24:G24"/>
    <mergeCell ref="E25:G25"/>
    <mergeCell ref="E26:G26"/>
    <mergeCell ref="B18:C18"/>
    <mergeCell ref="E18:G18"/>
    <mergeCell ref="E19:G19"/>
    <mergeCell ref="B20:C20"/>
    <mergeCell ref="E20:G20"/>
    <mergeCell ref="E21:G21"/>
    <mergeCell ref="E15:G15"/>
    <mergeCell ref="I15:P16"/>
    <mergeCell ref="B16:C16"/>
    <mergeCell ref="E16:G16"/>
    <mergeCell ref="E17:G17"/>
    <mergeCell ref="I17:P17"/>
    <mergeCell ref="E11:G11"/>
    <mergeCell ref="B12:C12"/>
    <mergeCell ref="E12:G12"/>
    <mergeCell ref="E13:G13"/>
    <mergeCell ref="B14:C14"/>
    <mergeCell ref="E14:G14"/>
    <mergeCell ref="B6:G6"/>
    <mergeCell ref="I6:P6"/>
    <mergeCell ref="B8:C8"/>
    <mergeCell ref="E8:G8"/>
    <mergeCell ref="B10:C10"/>
    <mergeCell ref="E10:G10"/>
  </mergeCells>
  <hyperlinks>
    <hyperlink ref="I15" r:id="rId1" xr:uid="{F160B4B7-52FF-4C58-8BBF-3877D476EB48}"/>
    <hyperlink ref="I91" r:id="rId2" location="dpalette" display="http://dmcritchie.mvps.org/excel/colors.htm - dpalette" xr:uid="{A9B2AEB1-7546-453A-A57F-12EBA5A077DD}"/>
    <hyperlink ref="S7" r:id="rId3" xr:uid="{9A21AE0A-66BC-4BE4-96C8-14204DD3F0EC}"/>
    <hyperlink ref="S10" r:id="rId4" xr:uid="{495FD2F7-C2EA-417A-B6BD-C1600747E7F8}"/>
    <hyperlink ref="S13" r:id="rId5" xr:uid="{8BC1A81A-B68A-4444-815B-CBA2D9209083}"/>
    <hyperlink ref="S16" r:id="rId6" xr:uid="{292B03E8-ECFF-407B-9C30-9EEF1DEA666E}"/>
    <hyperlink ref="S38" r:id="rId7" xr:uid="{2393D6C7-2FD2-417F-BE34-2C6978FCD388}"/>
    <hyperlink ref="S47" r:id="rId8" xr:uid="{F7A9F5EB-A001-4682-8ED3-90B5F4E4ADFB}"/>
    <hyperlink ref="S32" r:id="rId9" xr:uid="{B6C3AFAB-0870-462D-BF26-0A0D0C181854}"/>
    <hyperlink ref="S26" r:id="rId10" xr:uid="{427F13B0-1FE9-4778-A534-163E97529384}"/>
    <hyperlink ref="S28" r:id="rId11" xr:uid="{D2CD8A32-A2D6-4FD6-8370-A50A656A1661}"/>
    <hyperlink ref="S30" r:id="rId12" xr:uid="{116D474D-7634-4B61-8EDC-CC1AD5E49A5E}"/>
    <hyperlink ref="S34" r:id="rId13" xr:uid="{41E64DEB-3642-4D40-8D0F-8D77BFB2C71A}"/>
    <hyperlink ref="S20" r:id="rId14" display="Trouver n'Importe quel Code Couleur HTML en 2 clics [Images, Vidéos, PDF...]" xr:uid="{35E3A3C4-0E7D-4804-BD78-489531B4705B}"/>
    <hyperlink ref="S22" r:id="rId15" xr:uid="{F4F03736-97FA-4C48-A5AD-EB09F8CEF2AD}"/>
    <hyperlink ref="S36" r:id="rId16" xr:uid="{6A47CEB0-16FD-45A7-AFC6-0862B1E0CE08}"/>
    <hyperlink ref="S24" r:id="rId17" display="Téléchargez votre image Cliquez sur l'image pour obtenir le code couleur. https://www.ginifab.com/feeds/pms/color_picker_from_image.fr.php" xr:uid="{64B91851-1FDB-41CB-BB14-438D8CE1C7AC}"/>
    <hyperlink ref="S41" r:id="rId18" xr:uid="{EDABA96E-81AA-4035-A9FB-B9C2D543FF1A}"/>
    <hyperlink ref="S43" r:id="rId19" xr:uid="{C7F85F53-095A-48DC-AE14-D674ADD863F7}"/>
    <hyperlink ref="S45" r:id="rId20" xr:uid="{780DEF4E-6A9D-4E26-8598-BF7E409B72F9}"/>
  </hyperlinks>
  <pageMargins left="0.7" right="0.7" top="0.75" bottom="0.75" header="0.3" footer="0.3"/>
  <pageSetup paperSize="9" orientation="portrait" r:id="rId2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0C0C4-1E71-4E9C-A6BE-8F176AAD118B}">
  <dimension ref="A1:AQ102"/>
  <sheetViews>
    <sheetView showZeros="0" topLeftCell="A34" zoomScale="75" zoomScaleNormal="75" workbookViewId="0">
      <selection activeCell="K81" sqref="K81"/>
    </sheetView>
  </sheetViews>
  <sheetFormatPr baseColWidth="10" defaultRowHeight="21"/>
  <cols>
    <col min="1" max="1" width="4" style="850" customWidth="1"/>
    <col min="2" max="2" width="135.85546875" style="850" customWidth="1"/>
    <col min="3" max="4" width="24.5703125" style="850" customWidth="1"/>
    <col min="5" max="5" width="17.5703125" style="937" customWidth="1"/>
    <col min="6" max="7" width="16.5703125" style="850" customWidth="1"/>
    <col min="8" max="8" width="15.5703125" style="850" customWidth="1"/>
    <col min="9" max="9" width="4" style="850" customWidth="1"/>
    <col min="10" max="10" width="5.28515625" style="949" customWidth="1"/>
    <col min="11" max="11" width="104.5703125" style="850" customWidth="1"/>
    <col min="12" max="12" width="7.28515625" style="850" customWidth="1"/>
    <col min="13" max="13" width="9.85546875" style="850" customWidth="1"/>
    <col min="14" max="14" width="18.85546875" style="850" customWidth="1"/>
    <col min="15" max="15" width="11.42578125" style="850"/>
    <col min="16" max="16" width="14.7109375" style="850" customWidth="1"/>
    <col min="17" max="17" width="19.28515625" style="850" customWidth="1"/>
    <col min="18" max="18" width="53.85546875" style="850" customWidth="1"/>
    <col min="19" max="19" width="31.42578125" style="850" customWidth="1"/>
    <col min="20" max="21" width="22.5703125" style="850" customWidth="1"/>
    <col min="22" max="22" width="161.28515625" style="850" customWidth="1"/>
    <col min="23" max="23" width="9.85546875" style="850" customWidth="1"/>
    <col min="24" max="24" width="13.85546875" style="850" customWidth="1"/>
    <col min="25" max="26" width="14.85546875" style="850" customWidth="1"/>
    <col min="27" max="27" width="85" style="850" customWidth="1"/>
    <col min="28" max="28" width="12.85546875" style="850" customWidth="1"/>
    <col min="29" max="29" width="13.5703125" style="850" customWidth="1"/>
    <col min="30" max="30" width="17.28515625" style="850" customWidth="1"/>
    <col min="31" max="31" width="14.85546875" style="850" customWidth="1"/>
    <col min="32" max="32" width="75.85546875" style="850" customWidth="1"/>
    <col min="33" max="34" width="14.85546875" style="850" customWidth="1"/>
    <col min="35" max="35" width="15.28515625" style="850" customWidth="1"/>
    <col min="36" max="36" width="14.85546875" style="850" customWidth="1"/>
    <col min="37" max="37" width="42.42578125" style="850" customWidth="1"/>
    <col min="38" max="38" width="101.7109375" style="850" customWidth="1"/>
    <col min="39" max="39" width="8.85546875" style="850" customWidth="1"/>
    <col min="40" max="41" width="20.28515625" style="850" customWidth="1"/>
    <col min="42" max="42" width="11.42578125" style="850"/>
    <col min="43" max="43" width="15.42578125" style="850" customWidth="1"/>
    <col min="44" max="16384" width="11.42578125" style="850"/>
  </cols>
  <sheetData>
    <row r="1" spans="2:43" ht="21.75" thickBot="1">
      <c r="B1" s="848"/>
      <c r="C1" s="848"/>
      <c r="D1" s="848"/>
      <c r="E1" s="849"/>
      <c r="F1" s="848"/>
      <c r="G1" s="848"/>
      <c r="H1" s="848"/>
      <c r="I1" s="848"/>
    </row>
    <row r="2" spans="2:43" ht="21" customHeight="1">
      <c r="B2" s="1330" t="s">
        <v>1346</v>
      </c>
      <c r="C2" s="1331"/>
      <c r="D2" s="1331"/>
      <c r="E2" s="1331"/>
      <c r="F2" s="1331"/>
      <c r="G2" s="1331"/>
      <c r="H2" s="1331"/>
      <c r="I2" s="1331"/>
      <c r="J2" s="1331"/>
      <c r="K2" s="1331"/>
      <c r="L2" s="1331"/>
      <c r="M2" s="1331"/>
      <c r="N2" s="1331"/>
      <c r="O2" s="1331"/>
      <c r="P2" s="1331"/>
      <c r="Q2" s="1331"/>
      <c r="R2" s="1331"/>
      <c r="S2" s="1331"/>
      <c r="T2" s="1332"/>
    </row>
    <row r="3" spans="2:43" ht="21.75" customHeight="1">
      <c r="B3" s="1333"/>
      <c r="C3" s="1334"/>
      <c r="D3" s="1334"/>
      <c r="E3" s="1334"/>
      <c r="F3" s="1334"/>
      <c r="G3" s="1334"/>
      <c r="H3" s="1334"/>
      <c r="I3" s="1334"/>
      <c r="J3" s="1334"/>
      <c r="K3" s="1334"/>
      <c r="L3" s="1334"/>
      <c r="M3" s="1334"/>
      <c r="N3" s="1334"/>
      <c r="O3" s="1334"/>
      <c r="P3" s="1334"/>
      <c r="Q3" s="1334"/>
      <c r="R3" s="1334"/>
      <c r="S3" s="1334"/>
      <c r="T3" s="1335"/>
    </row>
    <row r="4" spans="2:43" ht="21" customHeight="1">
      <c r="B4" s="1336" t="s">
        <v>1347</v>
      </c>
      <c r="C4" s="1338" t="s">
        <v>1348</v>
      </c>
      <c r="D4" s="1339"/>
      <c r="E4" s="1339"/>
      <c r="F4" s="1339"/>
      <c r="G4" s="1339"/>
      <c r="H4" s="1339"/>
      <c r="I4" s="1339"/>
      <c r="J4" s="950"/>
      <c r="K4" s="851"/>
      <c r="L4" s="851"/>
      <c r="M4" s="851"/>
      <c r="N4" s="851"/>
      <c r="O4" s="851"/>
      <c r="P4" s="851"/>
      <c r="Q4" s="851"/>
      <c r="R4" s="851"/>
      <c r="S4" s="851"/>
      <c r="T4" s="852"/>
    </row>
    <row r="5" spans="2:43" ht="21.75" customHeight="1" thickBot="1">
      <c r="B5" s="1336"/>
      <c r="C5" s="1338"/>
      <c r="D5" s="1339"/>
      <c r="E5" s="1339"/>
      <c r="F5" s="1339"/>
      <c r="G5" s="1339"/>
      <c r="H5" s="1339"/>
      <c r="I5" s="1339"/>
      <c r="J5" s="950"/>
      <c r="K5" s="851"/>
      <c r="L5" s="851"/>
      <c r="M5" s="851"/>
      <c r="N5" s="853" t="s">
        <v>1349</v>
      </c>
      <c r="O5" s="851"/>
      <c r="P5" s="851"/>
      <c r="Q5" s="851"/>
      <c r="R5" s="851"/>
      <c r="S5" s="851"/>
      <c r="T5" s="852"/>
    </row>
    <row r="6" spans="2:43" ht="21" customHeight="1" thickBot="1">
      <c r="B6" s="1337"/>
      <c r="C6" s="854"/>
      <c r="D6" s="854"/>
      <c r="E6" s="1340" t="s">
        <v>1350</v>
      </c>
      <c r="F6" s="1340"/>
      <c r="G6" s="1340"/>
      <c r="H6" s="1340"/>
      <c r="I6" s="1340"/>
      <c r="J6" s="950"/>
      <c r="K6" s="1341" t="s">
        <v>1351</v>
      </c>
      <c r="L6" s="855"/>
      <c r="M6" s="851"/>
      <c r="N6" s="853" t="s">
        <v>1352</v>
      </c>
      <c r="O6" s="851"/>
      <c r="P6" s="851"/>
      <c r="Q6" s="851"/>
      <c r="R6" s="851"/>
      <c r="S6" s="851"/>
      <c r="T6" s="852"/>
    </row>
    <row r="7" spans="2:43" ht="21.75" customHeight="1" thickBot="1">
      <c r="B7" s="1343" t="s">
        <v>1353</v>
      </c>
      <c r="C7" s="856"/>
      <c r="D7" s="856"/>
      <c r="E7" s="1340"/>
      <c r="F7" s="1340"/>
      <c r="G7" s="1340"/>
      <c r="H7" s="1340"/>
      <c r="I7" s="1340"/>
      <c r="J7" s="950"/>
      <c r="K7" s="1342"/>
      <c r="L7" s="855"/>
      <c r="M7" s="851"/>
      <c r="N7" s="851"/>
      <c r="O7" s="851"/>
      <c r="P7" s="851"/>
      <c r="Q7" s="851"/>
      <c r="R7" s="851"/>
      <c r="S7" s="851"/>
      <c r="T7" s="852"/>
      <c r="V7" s="857" t="s">
        <v>1354</v>
      </c>
      <c r="W7" s="857"/>
      <c r="X7" s="858"/>
    </row>
    <row r="8" spans="2:43" ht="21.75" customHeight="1" thickBot="1">
      <c r="B8" s="1343"/>
      <c r="C8" s="856"/>
      <c r="D8" s="856"/>
      <c r="E8" s="859">
        <v>1</v>
      </c>
      <c r="F8" s="859">
        <v>2</v>
      </c>
      <c r="G8" s="859">
        <v>3</v>
      </c>
      <c r="H8" s="856"/>
      <c r="I8" s="860"/>
      <c r="J8" s="950"/>
      <c r="K8" s="861"/>
      <c r="L8" s="855"/>
      <c r="M8" s="851"/>
      <c r="N8" s="851"/>
      <c r="O8" s="851"/>
      <c r="P8" s="851"/>
      <c r="Q8" s="851"/>
      <c r="R8" s="851"/>
      <c r="S8" s="851"/>
      <c r="T8" s="852"/>
    </row>
    <row r="9" spans="2:43" ht="34.5" thickBot="1">
      <c r="B9" s="862" t="str">
        <f>LEFT(ADDRESS(1,COLUMN(),4),LEN(ADDRESS(1,COLUMN(),4))-1)</f>
        <v>B</v>
      </c>
      <c r="C9" s="862" t="str">
        <f>LEFT(ADDRESS(1,COLUMN(),4),LEN(ADDRESS(1,COLUMN(),4))-1)</f>
        <v>C</v>
      </c>
      <c r="D9" s="862" t="str">
        <f>LEFT(ADDRESS(1,COLUMN(),4),LEN(ADDRESS(1,COLUMN(),4))-1)</f>
        <v>D</v>
      </c>
      <c r="E9" s="863" t="s">
        <v>1355</v>
      </c>
      <c r="F9" s="863" t="s">
        <v>1356</v>
      </c>
      <c r="G9" s="863" t="s">
        <v>1357</v>
      </c>
      <c r="H9" s="864"/>
      <c r="I9" s="865"/>
      <c r="J9" s="950"/>
      <c r="K9" s="866" t="str">
        <f>LEFT(ADDRESS(1,COLUMN(),4),LEN(ADDRESS(1,COLUMN(),4))-1)</f>
        <v>K</v>
      </c>
      <c r="L9" s="862"/>
      <c r="M9" s="862" t="str">
        <f>LEFT(ADDRESS(1,COLUMN(),4),LEN(ADDRESS(1,COLUMN(),4))-1)</f>
        <v>M</v>
      </c>
      <c r="N9" s="867"/>
      <c r="O9" s="862" t="str">
        <f>LEFT(ADDRESS(1,COLUMN(),4),LEN(ADDRESS(1,COLUMN(),4))-1)</f>
        <v>O</v>
      </c>
      <c r="P9" s="867"/>
      <c r="Q9" s="862" t="str">
        <f>LEFT(ADDRESS(1,COLUMN(),4),LEN(ADDRESS(1,COLUMN(),4))-1)</f>
        <v>Q</v>
      </c>
      <c r="R9" s="862" t="str">
        <f>LEFT(ADDRESS(1,COLUMN(),4),LEN(ADDRESS(1,COLUMN(),4))-1)</f>
        <v>R</v>
      </c>
      <c r="S9" s="851"/>
      <c r="T9" s="868" t="str">
        <f>LEFT(ADDRESS(1,COLUMN(),4),LEN(ADDRESS(1,COLUMN(),4))-1)</f>
        <v>T</v>
      </c>
      <c r="V9" s="862" t="str">
        <f>LEFT(ADDRESS(1,COLUMN(),4),LEN(ADDRESS(1,COLUMN(),4))-1)</f>
        <v>V</v>
      </c>
      <c r="W9" s="862" t="str">
        <f>LEFT(ADDRESS(1,COLUMN(),4),LEN(ADDRESS(1,COLUMN(),4))-1)</f>
        <v>W</v>
      </c>
      <c r="AA9" s="862" t="str">
        <f>LEFT(ADDRESS(1,COLUMN(),4),LEN(ADDRESS(1,COLUMN(),4))-1)</f>
        <v>AA</v>
      </c>
      <c r="AB9" s="862" t="str">
        <f>LEFT(ADDRESS(1,COLUMN(),4),LEN(ADDRESS(1,COLUMN(),4))-1)</f>
        <v>AB</v>
      </c>
      <c r="AF9" s="862" t="str">
        <f>LEFT(ADDRESS(1,COLUMN(),4),LEN(ADDRESS(1,COLUMN(),4))-1)</f>
        <v>AF</v>
      </c>
      <c r="AG9" s="862" t="str">
        <f>LEFT(ADDRESS(1,COLUMN(),4),LEN(ADDRESS(1,COLUMN(),4))-1)</f>
        <v>AG</v>
      </c>
      <c r="AL9" s="862" t="str">
        <f>LEFT(ADDRESS(1,COLUMN(),4),LEN(ADDRESS(1,COLUMN(),4))-1)</f>
        <v>AL</v>
      </c>
      <c r="AM9" s="862" t="str">
        <f>LEFT(ADDRESS(1,COLUMN(),4),LEN(ADDRESS(1,COLUMN(),4))-1)</f>
        <v>AM</v>
      </c>
    </row>
    <row r="10" spans="2:43" ht="30" customHeight="1">
      <c r="B10" s="869" t="s">
        <v>1358</v>
      </c>
      <c r="C10" s="1320" t="s">
        <v>1359</v>
      </c>
      <c r="D10" s="1321"/>
      <c r="E10" s="870" t="s">
        <v>1360</v>
      </c>
      <c r="F10" s="945" t="s">
        <v>1361</v>
      </c>
      <c r="G10" s="945" t="s">
        <v>1362</v>
      </c>
      <c r="H10" s="1322" t="s">
        <v>1363</v>
      </c>
      <c r="I10" s="871"/>
      <c r="J10" s="950"/>
      <c r="K10" s="1324" t="s">
        <v>1364</v>
      </c>
      <c r="L10" s="872"/>
      <c r="M10" s="873"/>
      <c r="N10" s="873"/>
      <c r="O10" s="1325" t="s">
        <v>1365</v>
      </c>
      <c r="P10" s="1325"/>
      <c r="Q10" s="1326" t="s">
        <v>1366</v>
      </c>
      <c r="R10" s="1328" t="s">
        <v>1367</v>
      </c>
      <c r="S10" s="1328"/>
      <c r="T10" s="1329"/>
      <c r="V10" s="1298" t="s">
        <v>1368</v>
      </c>
      <c r="W10" s="1299"/>
      <c r="X10" s="1299"/>
      <c r="Y10" s="1300"/>
      <c r="AA10" s="1301" t="s">
        <v>1369</v>
      </c>
      <c r="AB10" s="1302"/>
      <c r="AC10" s="1302"/>
      <c r="AD10" s="1303"/>
      <c r="AF10" s="1305" t="s">
        <v>1370</v>
      </c>
      <c r="AG10" s="1306"/>
      <c r="AH10" s="1306"/>
      <c r="AI10" s="1307"/>
      <c r="AK10" s="1308" t="s">
        <v>1371</v>
      </c>
      <c r="AL10" s="1309"/>
      <c r="AM10" s="1309"/>
      <c r="AN10" s="1309"/>
      <c r="AO10" s="1309"/>
      <c r="AP10" s="874"/>
      <c r="AQ10" s="874"/>
    </row>
    <row r="11" spans="2:43" ht="27.75" customHeight="1">
      <c r="B11" s="875" t="s">
        <v>1372</v>
      </c>
      <c r="C11" s="1310" t="s">
        <v>1373</v>
      </c>
      <c r="D11" s="1312" t="s">
        <v>1374</v>
      </c>
      <c r="E11" s="876"/>
      <c r="F11" s="946"/>
      <c r="G11" s="946"/>
      <c r="H11" s="1323"/>
      <c r="I11" s="877"/>
      <c r="J11" s="950"/>
      <c r="K11" s="1324"/>
      <c r="L11" s="872"/>
      <c r="M11" s="873"/>
      <c r="N11" s="873"/>
      <c r="O11" s="1325"/>
      <c r="P11" s="1325"/>
      <c r="Q11" s="1327"/>
      <c r="R11" s="1328"/>
      <c r="S11" s="1328"/>
      <c r="T11" s="1329"/>
      <c r="V11" s="1298"/>
      <c r="W11" s="1299"/>
      <c r="X11" s="1299"/>
      <c r="Y11" s="1300"/>
      <c r="AA11" s="1304"/>
      <c r="AB11" s="1302"/>
      <c r="AC11" s="1302"/>
      <c r="AD11" s="1303"/>
      <c r="AF11" s="1305"/>
      <c r="AG11" s="1306"/>
      <c r="AH11" s="1306"/>
      <c r="AI11" s="1307"/>
      <c r="AK11" s="1308"/>
      <c r="AL11" s="1309"/>
      <c r="AM11" s="1309"/>
      <c r="AN11" s="1309"/>
      <c r="AO11" s="1309"/>
      <c r="AP11" s="874"/>
      <c r="AQ11" s="874"/>
    </row>
    <row r="12" spans="2:43" ht="49.5" customHeight="1">
      <c r="B12" s="878" t="s">
        <v>1375</v>
      </c>
      <c r="C12" s="1310"/>
      <c r="D12" s="1312"/>
      <c r="E12" s="879" t="s">
        <v>1376</v>
      </c>
      <c r="F12" s="880" t="s">
        <v>1377</v>
      </c>
      <c r="G12" s="881" t="s">
        <v>1378</v>
      </c>
      <c r="H12" s="882" t="s">
        <v>1379</v>
      </c>
      <c r="I12" s="883"/>
      <c r="J12" s="950"/>
      <c r="K12" s="1324"/>
      <c r="L12" s="872"/>
      <c r="M12" s="873"/>
      <c r="N12" s="873"/>
      <c r="O12" s="1325"/>
      <c r="P12" s="1325"/>
      <c r="Q12" s="1327"/>
      <c r="R12" s="1328"/>
      <c r="S12" s="1328"/>
      <c r="T12" s="1329"/>
      <c r="V12" s="1298"/>
      <c r="W12" s="1299"/>
      <c r="X12" s="1299"/>
      <c r="Y12" s="1300"/>
      <c r="AA12" s="1304"/>
      <c r="AB12" s="1302"/>
      <c r="AC12" s="1302"/>
      <c r="AD12" s="1303"/>
      <c r="AF12" s="1305"/>
      <c r="AG12" s="1306"/>
      <c r="AH12" s="1306"/>
      <c r="AI12" s="1307"/>
      <c r="AK12" s="1308"/>
      <c r="AL12" s="1309"/>
      <c r="AM12" s="1309"/>
      <c r="AN12" s="1309"/>
      <c r="AO12" s="1309"/>
      <c r="AP12" s="874"/>
      <c r="AQ12" s="874"/>
    </row>
    <row r="13" spans="2:43" ht="64.5" customHeight="1">
      <c r="B13" s="884" t="s">
        <v>1380</v>
      </c>
      <c r="C13" s="1311"/>
      <c r="D13" s="1313"/>
      <c r="E13" s="1314" t="s">
        <v>1381</v>
      </c>
      <c r="F13" s="1315"/>
      <c r="G13" s="1315"/>
      <c r="H13" s="1315"/>
      <c r="I13" s="1316"/>
      <c r="J13" s="950"/>
      <c r="K13" s="885" t="s">
        <v>1382</v>
      </c>
      <c r="L13" s="886"/>
      <c r="M13" s="1317" t="s">
        <v>1383</v>
      </c>
      <c r="N13" s="1318"/>
      <c r="O13" s="1325"/>
      <c r="P13" s="1325"/>
      <c r="Q13" s="1327"/>
      <c r="R13" s="1319" t="s">
        <v>1384</v>
      </c>
      <c r="S13" s="1319"/>
      <c r="T13" s="887"/>
      <c r="V13" s="888" t="s">
        <v>1385</v>
      </c>
      <c r="W13" s="889"/>
      <c r="X13" s="890" t="s">
        <v>1386</v>
      </c>
      <c r="Y13" s="891" t="str">
        <f>V9</f>
        <v>V</v>
      </c>
      <c r="AA13" s="892"/>
      <c r="AB13" s="893"/>
      <c r="AC13" s="890" t="s">
        <v>1386</v>
      </c>
      <c r="AD13" s="891" t="str">
        <f>AA9</f>
        <v>AA</v>
      </c>
      <c r="AF13" s="892"/>
      <c r="AG13" s="893"/>
      <c r="AH13" s="890" t="s">
        <v>1386</v>
      </c>
      <c r="AI13" s="891" t="str">
        <f>AF9</f>
        <v>AF</v>
      </c>
      <c r="AK13" s="894" t="s">
        <v>1387</v>
      </c>
      <c r="AL13" s="947" t="s">
        <v>1388</v>
      </c>
      <c r="AM13" s="947"/>
      <c r="AN13" s="890" t="s">
        <v>1386</v>
      </c>
      <c r="AO13" s="895" t="str">
        <f>AL9</f>
        <v>AL</v>
      </c>
      <c r="AP13" s="1295" t="s">
        <v>1389</v>
      </c>
      <c r="AQ13" s="1295"/>
    </row>
    <row r="14" spans="2:43" ht="26.25">
      <c r="B14" s="896" t="str">
        <f>IF(K14="","",UPPER(LEFT(H14,1))&amp;RIGHT(H14,LEN(H14)-1))</f>
        <v>Exemple équeuter, laver, cuire 100 Gr de haricots à l'anglaise les égoutter</v>
      </c>
      <c r="C14" s="897" t="s">
        <v>1390</v>
      </c>
      <c r="D14" s="898" t="s">
        <v>1391</v>
      </c>
      <c r="E14" s="899" t="str">
        <f t="shared" ref="E14:E36" si="0">SUBSTITUTE(K14,E$9,"")</f>
        <v>exemple /  équeuter, laver,      cuire 300g de haricots   ...  à l'anglaise les égoutter</v>
      </c>
      <c r="F14" s="900" t="str">
        <f t="shared" ref="F14:G36" si="1">SUBSTITUTE(E14,F$9,"")</f>
        <v>exemple /  équeuter, laver,      cuire 300g de haricots     à l'anglaise les égoutter</v>
      </c>
      <c r="G14" s="900" t="str">
        <f t="shared" si="1"/>
        <v>exemple   équeuter, laver,      cuire 300g de haricots     à l'anglaise les égoutter</v>
      </c>
      <c r="H14" s="901" t="str">
        <f t="shared" ref="H14:H36" si="2">TRIM(I14)</f>
        <v>exemple équeuter, laver, cuire 100 Gr de haricots à l'anglaise les égoutter</v>
      </c>
      <c r="I14" s="902" t="str">
        <f t="shared" ref="I14:I36" si="3">SUBSTITUTE(G14,C14,D14)</f>
        <v>exemple   équeuter, laver,      cuire 100 Gr de haricots     à l'anglaise les égoutter</v>
      </c>
      <c r="J14" s="950" t="s">
        <v>1392</v>
      </c>
      <c r="K14" s="903" t="s">
        <v>1393</v>
      </c>
      <c r="L14" s="904"/>
      <c r="M14" s="905">
        <f>LEN(K14)</f>
        <v>89</v>
      </c>
      <c r="N14" s="906" t="str">
        <f>IF(ISBLANK(K14),"","Caractères")</f>
        <v>Caractères</v>
      </c>
      <c r="O14" s="907">
        <f t="shared" ref="O14:O36" si="4">LEN(B14)</f>
        <v>75</v>
      </c>
      <c r="P14" s="908" t="str">
        <f>IF(ISBLANK(K14),"","Caractères")</f>
        <v>Caractères</v>
      </c>
      <c r="Q14" s="909">
        <v>50</v>
      </c>
      <c r="R14" s="910" t="str">
        <f>IF(ISBLANK(K14),"",IF(O14&gt;Q14,(O14-Q14&amp;" caractères de trop."),"Ok moins de "&amp;Q14))</f>
        <v>25 caractères de trop.</v>
      </c>
      <c r="S14" s="911" t="str">
        <f>IF(ISBLANK(K14),"",IF(O14=Q14,"Ok",IF(O14&lt;Q14,"Ok","répartissez votre texte sur")))</f>
        <v>répartissez votre texte sur</v>
      </c>
      <c r="T14" s="912">
        <f>IF(ISBLANK(K14),"",IF(O14&gt;Q14,INT(O14/Q14+1),"OK "))</f>
        <v>2</v>
      </c>
      <c r="V14" s="913" t="str">
        <f t="shared" ref="V14:V36" si="5">IF(ISBLANK(K14),"",MID(B14,1,W14-LEN(RIGHT(MID(B14,1,W14),LEN(MID(B14,1,W14))-SEARCH("§",SUBSTITUTE(B14," ","§",LEN(MID(B14,1,W14))-LEN(SUBSTITUTE(MID(B14,1,W14)," ",""))))))))</f>
        <v xml:space="preserve">Exemple équeuter, laver, cuire 100 Gr de haricots </v>
      </c>
      <c r="W14" s="914">
        <v>50</v>
      </c>
      <c r="X14" s="915">
        <f>LEN(V14)</f>
        <v>50</v>
      </c>
      <c r="Y14" s="916" t="str">
        <f>IF(ISBLANK(K14),"","Caractères")</f>
        <v>Caractères</v>
      </c>
      <c r="AA14" s="913" t="str" cm="1">
        <f t="array" aca="1" ref="AA14" ca="1">IF(ISBLANK(K14),"",LEFT(B14,MAX(IF(ISERROR(SEARCH(" ",LEFT(B14,AB14),ROW(OFFSET(INDIRECT("v14"),,,LEN(B14))))),0,SEARCH(" ",LEFT(B14,AB14),ROW(OFFSET(INDIRECT("v14"),,,LEN(B14))))))))</f>
        <v xml:space="preserve">Exemple équeuter, laver, cuire 100 Gr de haricots </v>
      </c>
      <c r="AB14" s="914">
        <v>50</v>
      </c>
      <c r="AC14" s="915">
        <f ca="1">LEN(AA14)</f>
        <v>50</v>
      </c>
      <c r="AD14" s="916" t="str">
        <f>IF(ISBLANK(K14),"","Caractères")</f>
        <v>Caractères</v>
      </c>
      <c r="AF14" s="913" t="str" cm="1">
        <f t="array" aca="1" ref="AF14" ca="1">IF(ISBLANK(K14),"",LEFT(B14,MIN(AG14,SUMPRODUCT(MAX((MID(B14,ROW(INDIRECT("1:"&amp;AG14)),1)=" ")*(ROW(INDIRECT("1:"&amp;AG14))))))))</f>
        <v xml:space="preserve">Exemple équeuter, laver, cuire 100 Gr de haricots </v>
      </c>
      <c r="AG14" s="951">
        <v>50</v>
      </c>
      <c r="AH14" s="915">
        <f ca="1">LEN(AF14)</f>
        <v>50</v>
      </c>
      <c r="AI14" s="916" t="str">
        <f>IF(ISBLANK(K14),"","Caractères")</f>
        <v>Caractères</v>
      </c>
      <c r="AK14" s="917" t="s">
        <v>1394</v>
      </c>
      <c r="AL14" s="848" t="str">
        <f>"-"&amp;LEFT(B14,AM14)</f>
        <v xml:space="preserve">-Exemple équeuter, laver, cuire 100 Gr de haricots </v>
      </c>
      <c r="AM14" s="951">
        <v>50</v>
      </c>
      <c r="AN14" s="915">
        <f>LEN(AL14)</f>
        <v>51</v>
      </c>
      <c r="AO14" s="918" t="str">
        <f t="shared" ref="AO14:AO20" si="6">IF(ISBLANK(K14),"","Caractères")</f>
        <v>Caractères</v>
      </c>
      <c r="AP14" s="952">
        <f>LEN(K14)</f>
        <v>89</v>
      </c>
      <c r="AQ14" s="916" t="str">
        <f>IF(ISBLANK(K14),"","Caractères")</f>
        <v>Caractères</v>
      </c>
    </row>
    <row r="15" spans="2:43" ht="26.25">
      <c r="B15" s="896" t="str">
        <f t="shared" ref="B15:B36" si="7">IF(H15="","",UPPER(LEFT(H15,1))&amp;RIGHT(H15,LEN(H15)-1))</f>
        <v/>
      </c>
      <c r="C15" s="897"/>
      <c r="D15" s="898"/>
      <c r="E15" s="899" t="str">
        <f t="shared" si="0"/>
        <v/>
      </c>
      <c r="F15" s="900" t="str">
        <f t="shared" si="1"/>
        <v/>
      </c>
      <c r="G15" s="900" t="str">
        <f t="shared" si="1"/>
        <v/>
      </c>
      <c r="H15" s="901" t="str">
        <f t="shared" si="2"/>
        <v/>
      </c>
      <c r="I15" s="902" t="str">
        <f t="shared" si="3"/>
        <v/>
      </c>
      <c r="J15" s="950" t="s">
        <v>1392</v>
      </c>
      <c r="K15" s="903"/>
      <c r="L15" s="904"/>
      <c r="M15" s="905">
        <f t="shared" ref="M15" si="8">LEN(K15)</f>
        <v>0</v>
      </c>
      <c r="N15" s="906" t="str">
        <f t="shared" ref="N15:N36" si="9">IF(ISBLANK(K15),"","Caractères")</f>
        <v/>
      </c>
      <c r="O15" s="907">
        <f t="shared" si="4"/>
        <v>0</v>
      </c>
      <c r="P15" s="908" t="str">
        <f>IF(ISBLANK(K15),"","Caractères")</f>
        <v/>
      </c>
      <c r="Q15" s="909"/>
      <c r="R15" s="910" t="str">
        <f>IF(ISBLANK(K15),"",IF(O15&gt;Q15,(O15-Q15&amp;" caractères de trop."),"Ok moins de "&amp;Q15))</f>
        <v/>
      </c>
      <c r="S15" s="911" t="str">
        <f>IF(ISBLANK(K15),"",IF(O15=Q15,"Ok",IF(O15&lt;Q15,"Ok","répartissez votre texte sur")))</f>
        <v/>
      </c>
      <c r="T15" s="912" t="str">
        <f>IF(ISBLANK(K15),"",IF(O15&gt;Q15,INT(O15/Q15+1),"OK "))</f>
        <v/>
      </c>
      <c r="V15" s="913" t="str">
        <f t="shared" si="5"/>
        <v/>
      </c>
      <c r="W15" s="951">
        <v>50</v>
      </c>
      <c r="X15" s="915">
        <f t="shared" ref="X15:X36" si="10">LEN(V15)</f>
        <v>0</v>
      </c>
      <c r="Y15" s="916" t="str">
        <f t="shared" ref="Y15:Y36" si="11">IF(ISBLANK(K15),"","Caractères")</f>
        <v/>
      </c>
      <c r="AA15" s="913" t="str" cm="1">
        <f t="array" aca="1" ref="AA15" ca="1">IF(ISBLANK(K15),"",LEFT(B15,MAX(IF(ISERROR(SEARCH(" ",LEFT(B15,AB15),ROW(OFFSET(INDIRECT("v14"),,,LEN(B15))))),0,SEARCH(" ",LEFT(B15,AB15),ROW(OFFSET(INDIRECT("v14"),,,LEN(B15))))))))</f>
        <v/>
      </c>
      <c r="AB15" s="951">
        <v>50</v>
      </c>
      <c r="AC15" s="915">
        <f t="shared" ref="AC15:AC36" ca="1" si="12">LEN(AA15)</f>
        <v>0</v>
      </c>
      <c r="AD15" s="916" t="str">
        <f t="shared" ref="AD15:AD36" si="13">IF(ISBLANK(K15),"","Caractères")</f>
        <v/>
      </c>
      <c r="AF15" s="913" t="str" cm="1">
        <f t="array" aca="1" ref="AF15" ca="1">IF(ISBLANK(K15),"",LEFT(B15,MIN(AG15,SUMPRODUCT(MAX((MID(B15,ROW(INDIRECT("1:"&amp;AG15)),1)=" ")*(ROW(INDIRECT("1:"&amp;AG15))))))))</f>
        <v/>
      </c>
      <c r="AG15" s="951">
        <v>19</v>
      </c>
      <c r="AH15" s="915">
        <f t="shared" ref="AH15:AH36" ca="1" si="14">LEN(AF15)</f>
        <v>0</v>
      </c>
      <c r="AI15" s="916" t="str">
        <f t="shared" ref="AI15:AI36" si="15">IF(ISBLANK(K15),"","Caractères")</f>
        <v/>
      </c>
      <c r="AK15" s="919"/>
      <c r="AL15" s="633"/>
      <c r="AM15" s="951"/>
      <c r="AN15" s="915">
        <f t="shared" ref="AN15:AN20" si="16">LEN(AL15)</f>
        <v>0</v>
      </c>
      <c r="AO15" s="918" t="str">
        <f t="shared" si="6"/>
        <v/>
      </c>
      <c r="AP15" s="952">
        <f>LEN(K15)</f>
        <v>0</v>
      </c>
      <c r="AQ15" s="916" t="str">
        <f>IF(ISBLANK(K15),"","Caractères")</f>
        <v/>
      </c>
    </row>
    <row r="16" spans="2:43" ht="26.25">
      <c r="B16" s="896" t="str">
        <f t="shared" si="7"/>
        <v>Laver, parer les aubergines, les couper en 2 et en six dans la longueur</v>
      </c>
      <c r="C16" s="897" t="s">
        <v>1395</v>
      </c>
      <c r="D16" s="898" t="s">
        <v>1396</v>
      </c>
      <c r="E16" s="899" t="str">
        <f t="shared" si="0"/>
        <v>... laver, parer les aubergines,    les couper en quatre dans la longueur /</v>
      </c>
      <c r="F16" s="900" t="str">
        <f t="shared" si="1"/>
        <v xml:space="preserve"> laver, parer les aubergines,    les couper en quatre dans la longueur /</v>
      </c>
      <c r="G16" s="900" t="str">
        <f t="shared" si="1"/>
        <v xml:space="preserve"> laver, parer les aubergines,    les couper en quatre dans la longueur </v>
      </c>
      <c r="H16" s="901" t="str">
        <f t="shared" si="2"/>
        <v>laver, parer les aubergines, les couper en 2 et en six dans la longueur</v>
      </c>
      <c r="I16" s="902" t="str">
        <f t="shared" si="3"/>
        <v xml:space="preserve"> laver, parer les aubergines,    les couper en 2 et en six dans la longueur </v>
      </c>
      <c r="J16" s="950" t="s">
        <v>1392</v>
      </c>
      <c r="K16" s="903" t="s">
        <v>1397</v>
      </c>
      <c r="L16" s="904"/>
      <c r="M16" s="905">
        <f>LEN(K16)</f>
        <v>75</v>
      </c>
      <c r="N16" s="906" t="str">
        <f t="shared" si="9"/>
        <v>Caractères</v>
      </c>
      <c r="O16" s="907">
        <f t="shared" si="4"/>
        <v>71</v>
      </c>
      <c r="P16" s="908" t="str">
        <f t="shared" ref="P16:P36" si="17">IF(ISBLANK(K16),"","Caractères")</f>
        <v>Caractères</v>
      </c>
      <c r="Q16" s="909">
        <v>40</v>
      </c>
      <c r="R16" s="910" t="str">
        <f t="shared" ref="R16:R36" si="18">IF(ISBLANK(K16),"",IF(O16&gt;Q16,(O16-Q16&amp;" caractères de trop."),"Ok moins de "&amp;Q16))</f>
        <v>31 caractères de trop.</v>
      </c>
      <c r="S16" s="911" t="str">
        <f t="shared" ref="S16:S36" si="19">IF(ISBLANK(K16),"",IF(O16=Q16,"Ok",IF(O16&lt;Q16,"Ok","répartissez votre texte sur")))</f>
        <v>répartissez votre texte sur</v>
      </c>
      <c r="T16" s="912">
        <f t="shared" ref="T16:T36" si="20">IF(ISBLANK(K16),"",IF(O16&gt;Q16,INT(O16/Q16+1),"OK "))</f>
        <v>2</v>
      </c>
      <c r="V16" s="913" t="str">
        <f t="shared" si="5"/>
        <v xml:space="preserve">Laver, parer les aubergines, les couper en 2 et </v>
      </c>
      <c r="W16" s="951">
        <v>50</v>
      </c>
      <c r="X16" s="915">
        <f t="shared" si="10"/>
        <v>48</v>
      </c>
      <c r="Y16" s="916" t="str">
        <f t="shared" si="11"/>
        <v>Caractères</v>
      </c>
      <c r="AA16" s="913" t="str" cm="1">
        <f t="array" aca="1" ref="AA16" ca="1">IF(ISBLANK(K16),"",LEFT(B16,MAX(IF(ISERROR(SEARCH(" ",LEFT(B16,AB16),ROW(OFFSET(INDIRECT("v14"),,,LEN(B16))))),0,SEARCH(" ",LEFT(B16,AB16),ROW(OFFSET(INDIRECT("v14"),,,LEN(B16))))))))</f>
        <v xml:space="preserve">Laver, parer les aubergines, les couper en 2 et </v>
      </c>
      <c r="AB16" s="951">
        <v>50</v>
      </c>
      <c r="AC16" s="915">
        <f t="shared" ca="1" si="12"/>
        <v>48</v>
      </c>
      <c r="AD16" s="916" t="str">
        <f t="shared" si="13"/>
        <v>Caractères</v>
      </c>
      <c r="AF16" s="913" t="str" cm="1">
        <f t="array" aca="1" ref="AF16" ca="1">IF(ISBLANK(K16),"",LEFT(B16,MIN(AG16,SUMPRODUCT(MAX((MID(B16,ROW(INDIRECT("1:"&amp;AG16)),1)=" ")*(ROW(INDIRECT("1:"&amp;AG16))))))))</f>
        <v xml:space="preserve">Laver, parer les </v>
      </c>
      <c r="AG16" s="951">
        <v>20</v>
      </c>
      <c r="AH16" s="915">
        <f t="shared" ca="1" si="14"/>
        <v>17</v>
      </c>
      <c r="AI16" s="916" t="str">
        <f t="shared" si="15"/>
        <v>Caractères</v>
      </c>
      <c r="AK16" s="917" t="s">
        <v>1398</v>
      </c>
      <c r="AL16" s="848" t="str">
        <f>"-"&amp;MID(B16,17,15)</f>
        <v>- aubergines, le</v>
      </c>
      <c r="AM16" s="951"/>
      <c r="AN16" s="915">
        <f t="shared" si="16"/>
        <v>16</v>
      </c>
      <c r="AO16" s="918" t="str">
        <f t="shared" si="6"/>
        <v>Caractères</v>
      </c>
      <c r="AP16" s="952">
        <f>LEN(K16)</f>
        <v>75</v>
      </c>
      <c r="AQ16" s="916" t="str">
        <f>IF(ISBLANK(K16),"","Caractères")</f>
        <v>Caractères</v>
      </c>
    </row>
    <row r="17" spans="2:43" ht="26.25">
      <c r="B17" s="896" t="str">
        <f t="shared" si="7"/>
        <v/>
      </c>
      <c r="C17" s="897"/>
      <c r="D17" s="898"/>
      <c r="E17" s="899" t="str">
        <f t="shared" si="0"/>
        <v/>
      </c>
      <c r="F17" s="900" t="str">
        <f t="shared" si="1"/>
        <v/>
      </c>
      <c r="G17" s="900" t="str">
        <f t="shared" si="1"/>
        <v/>
      </c>
      <c r="H17" s="901" t="str">
        <f t="shared" si="2"/>
        <v/>
      </c>
      <c r="I17" s="902" t="str">
        <f t="shared" si="3"/>
        <v/>
      </c>
      <c r="J17" s="950" t="s">
        <v>1392</v>
      </c>
      <c r="K17" s="903"/>
      <c r="L17" s="904"/>
      <c r="M17" s="905">
        <f t="shared" ref="M17:M36" si="21">LEN(K17)</f>
        <v>0</v>
      </c>
      <c r="N17" s="906" t="str">
        <f t="shared" si="9"/>
        <v/>
      </c>
      <c r="O17" s="907">
        <f t="shared" si="4"/>
        <v>0</v>
      </c>
      <c r="P17" s="908" t="str">
        <f t="shared" si="17"/>
        <v/>
      </c>
      <c r="Q17" s="909"/>
      <c r="R17" s="910" t="str">
        <f t="shared" si="18"/>
        <v/>
      </c>
      <c r="S17" s="911" t="str">
        <f t="shared" si="19"/>
        <v/>
      </c>
      <c r="T17" s="912" t="str">
        <f t="shared" si="20"/>
        <v/>
      </c>
      <c r="V17" s="913" t="str">
        <f t="shared" si="5"/>
        <v/>
      </c>
      <c r="W17" s="951">
        <v>50</v>
      </c>
      <c r="X17" s="915">
        <f t="shared" si="10"/>
        <v>0</v>
      </c>
      <c r="Y17" s="916" t="str">
        <f t="shared" si="11"/>
        <v/>
      </c>
      <c r="AA17" s="913" t="str" cm="1">
        <f t="array" aca="1" ref="AA17" ca="1">IF(ISBLANK(K17),"",LEFT(B17,MAX(IF(ISERROR(SEARCH(" ",LEFT(B17,AB17),ROW(OFFSET(INDIRECT("v14"),,,LEN(B17))))),0,SEARCH(" ",LEFT(B17,AB17),ROW(OFFSET(INDIRECT("v14"),,,LEN(B17))))))))</f>
        <v/>
      </c>
      <c r="AB17" s="951">
        <v>50</v>
      </c>
      <c r="AC17" s="915">
        <f t="shared" ca="1" si="12"/>
        <v>0</v>
      </c>
      <c r="AD17" s="916" t="str">
        <f t="shared" si="13"/>
        <v/>
      </c>
      <c r="AF17" s="913" t="str" cm="1">
        <f t="array" aca="1" ref="AF17" ca="1">IF(ISBLANK(K17),"",LEFT(B17,MIN(AG17,SUMPRODUCT(MAX((MID(B17,ROW(INDIRECT("1:"&amp;AG17)),1)=" ")*(ROW(INDIRECT("1:"&amp;AG17))))))))</f>
        <v/>
      </c>
      <c r="AG17" s="951">
        <v>21</v>
      </c>
      <c r="AH17" s="915">
        <f t="shared" ca="1" si="14"/>
        <v>0</v>
      </c>
      <c r="AI17" s="916" t="str">
        <f t="shared" si="15"/>
        <v/>
      </c>
      <c r="AK17" s="919"/>
      <c r="AM17" s="951"/>
      <c r="AN17" s="915">
        <f t="shared" si="16"/>
        <v>0</v>
      </c>
      <c r="AO17" s="918" t="str">
        <f t="shared" si="6"/>
        <v/>
      </c>
      <c r="AP17" s="952">
        <f>LEN(K17)</f>
        <v>0</v>
      </c>
      <c r="AQ17" s="916" t="str">
        <f>IF(ISBLANK(K17),"","Caractères")</f>
        <v/>
      </c>
    </row>
    <row r="18" spans="2:43" ht="26.25">
      <c r="B18" s="896" t="str">
        <f t="shared" si="7"/>
        <v>Cuire les fèves à l'anglaise les égoutter EXEMPLE équeuter, laver, cuire les fèves à l'anglaise les égoutter EXEMPLE équeuter, laver, cuire les fèves à l'anglaise les égoutterEXEMPLE équeuter, laver, cuire les fèves à l'anglaise les égoutter</v>
      </c>
      <c r="C18" s="897" t="s">
        <v>1399</v>
      </c>
      <c r="D18" s="898" t="s">
        <v>1400</v>
      </c>
      <c r="E18" s="899" t="str">
        <f t="shared" si="0"/>
        <v xml:space="preserve">      cuire les haricots   ...  à l'anglaise les égoutter EXEMPLE /  équeuter, laver,      cuire les haricots   ...  à l'anglaise les égoutter EXEMPLE /  équeuter, laver,                    cuire les haricots   ...  à l'anglaise les égoutterEXEMPLE /  équeuter, laver,      cuire les haricots   ...  à l'anglaise les égoutter</v>
      </c>
      <c r="F18" s="900" t="str">
        <f t="shared" si="1"/>
        <v xml:space="preserve">      cuire les haricots     à l'anglaise les égoutter EXEMPLE /  équeuter, laver,      cuire les haricots     à l'anglaise les égoutter EXEMPLE /  équeuter, laver,                    cuire les haricots     à l'anglaise les égoutterEXEMPLE /  équeuter, laver,      cuire les haricots     à l'anglaise les égoutter</v>
      </c>
      <c r="G18" s="900" t="str">
        <f t="shared" si="1"/>
        <v xml:space="preserve">      cuire les haricots     à l'anglaise les égoutter EXEMPLE   équeuter, laver,      cuire les haricots     à l'anglaise les égoutter EXEMPLE   équeuter, laver,                    cuire les haricots     à l'anglaise les égoutterEXEMPLE   équeuter, laver,      cuire les haricots     à l'anglaise les égoutter</v>
      </c>
      <c r="H18" s="901" t="str">
        <f t="shared" si="2"/>
        <v>cuire les fèves à l'anglaise les égoutter EXEMPLE équeuter, laver, cuire les fèves à l'anglaise les égoutter EXEMPLE équeuter, laver, cuire les fèves à l'anglaise les égoutterEXEMPLE équeuter, laver, cuire les fèves à l'anglaise les égoutter</v>
      </c>
      <c r="I18" s="902" t="str">
        <f t="shared" si="3"/>
        <v xml:space="preserve">      cuire les fèves     à l'anglaise les égoutter EXEMPLE   équeuter, laver,      cuire les fèves     à l'anglaise les égoutter EXEMPLE   équeuter, laver,                    cuire les fèves     à l'anglaise les égoutterEXEMPLE   équeuter, laver,      cuire les fèves     à l'anglaise les égoutter</v>
      </c>
      <c r="J18" s="950" t="s">
        <v>1392</v>
      </c>
      <c r="K18" s="903" t="s">
        <v>1401</v>
      </c>
      <c r="L18" s="904"/>
      <c r="M18" s="905">
        <f t="shared" si="21"/>
        <v>328</v>
      </c>
      <c r="N18" s="906" t="str">
        <f t="shared" si="9"/>
        <v>Caractères</v>
      </c>
      <c r="O18" s="907">
        <f t="shared" si="4"/>
        <v>241</v>
      </c>
      <c r="P18" s="908" t="str">
        <f t="shared" si="17"/>
        <v>Caractères</v>
      </c>
      <c r="Q18" s="909">
        <v>113</v>
      </c>
      <c r="R18" s="910" t="str">
        <f t="shared" si="18"/>
        <v>128 caractères de trop.</v>
      </c>
      <c r="S18" s="911" t="str">
        <f t="shared" si="19"/>
        <v>répartissez votre texte sur</v>
      </c>
      <c r="T18" s="912">
        <f t="shared" si="20"/>
        <v>3</v>
      </c>
      <c r="V18" s="913" t="str">
        <f t="shared" si="5"/>
        <v xml:space="preserve">Cuire les fèves à l'anglaise les égoutter EXEMPLE </v>
      </c>
      <c r="W18" s="951">
        <v>50</v>
      </c>
      <c r="X18" s="915">
        <f t="shared" si="10"/>
        <v>50</v>
      </c>
      <c r="Y18" s="916" t="str">
        <f t="shared" si="11"/>
        <v>Caractères</v>
      </c>
      <c r="AA18" s="913" t="str" cm="1">
        <f t="array" aca="1" ref="AA18" ca="1">IF(ISBLANK(K18),"",LEFT(B18,MAX(IF(ISERROR(SEARCH(" ",LEFT(B18,AB18),ROW(OFFSET(INDIRECT("v14"),,,LEN(B18))))),0,SEARCH(" ",LEFT(B18,AB18),ROW(OFFSET(INDIRECT("v14"),,,LEN(B18))))))))</f>
        <v xml:space="preserve">Cuire les fèves à l'anglaise les égoutter EXEMPLE </v>
      </c>
      <c r="AB18" s="951">
        <v>50</v>
      </c>
      <c r="AC18" s="915">
        <f t="shared" ca="1" si="12"/>
        <v>50</v>
      </c>
      <c r="AD18" s="916" t="str">
        <f t="shared" si="13"/>
        <v>Caractères</v>
      </c>
      <c r="AF18" s="913" t="str" cm="1">
        <f t="array" aca="1" ref="AF18" ca="1">IF(ISBLANK(K18),"",LEFT(B18,MIN(AG18,SUMPRODUCT(MAX((MID(B18,ROW(INDIRECT("1:"&amp;AG18)),1)=" ")*(ROW(INDIRECT("1:"&amp;AG18))))))))</f>
        <v xml:space="preserve">Cuire les fèves à </v>
      </c>
      <c r="AG18" s="951">
        <v>22</v>
      </c>
      <c r="AH18" s="915">
        <f t="shared" ca="1" si="14"/>
        <v>18</v>
      </c>
      <c r="AI18" s="916" t="str">
        <f t="shared" si="15"/>
        <v>Caractères</v>
      </c>
      <c r="AK18" s="917" t="s">
        <v>1402</v>
      </c>
      <c r="AL18" s="920" t="str">
        <f>RIGHT(B18,LEN(B18)-AM18)</f>
        <v>fèves à l'anglaise les égoutter</v>
      </c>
      <c r="AM18" s="951">
        <v>210</v>
      </c>
      <c r="AN18" s="915">
        <f t="shared" si="16"/>
        <v>31</v>
      </c>
      <c r="AO18" s="918" t="str">
        <f t="shared" si="6"/>
        <v>Caractères</v>
      </c>
      <c r="AP18" s="952">
        <f>LEN(K18)</f>
        <v>328</v>
      </c>
      <c r="AQ18" s="916" t="str">
        <f>IF(ISBLANK(K18),"","Caractères")</f>
        <v>Caractères</v>
      </c>
    </row>
    <row r="19" spans="2:43" ht="26.25">
      <c r="B19" s="896" t="str">
        <f t="shared" si="7"/>
        <v/>
      </c>
      <c r="C19" s="897"/>
      <c r="D19" s="898"/>
      <c r="E19" s="899" t="str">
        <f t="shared" si="0"/>
        <v/>
      </c>
      <c r="F19" s="900" t="str">
        <f t="shared" si="1"/>
        <v/>
      </c>
      <c r="G19" s="900" t="str">
        <f t="shared" si="1"/>
        <v/>
      </c>
      <c r="H19" s="901" t="str">
        <f t="shared" si="2"/>
        <v/>
      </c>
      <c r="I19" s="902" t="str">
        <f t="shared" si="3"/>
        <v/>
      </c>
      <c r="J19" s="950" t="s">
        <v>1392</v>
      </c>
      <c r="K19" s="903"/>
      <c r="L19" s="904"/>
      <c r="M19" s="905">
        <f t="shared" si="21"/>
        <v>0</v>
      </c>
      <c r="N19" s="906" t="str">
        <f t="shared" si="9"/>
        <v/>
      </c>
      <c r="O19" s="907">
        <f t="shared" si="4"/>
        <v>0</v>
      </c>
      <c r="P19" s="908" t="str">
        <f t="shared" si="17"/>
        <v/>
      </c>
      <c r="Q19" s="909"/>
      <c r="R19" s="910" t="str">
        <f t="shared" si="18"/>
        <v/>
      </c>
      <c r="S19" s="911" t="str">
        <f t="shared" si="19"/>
        <v/>
      </c>
      <c r="T19" s="912" t="str">
        <f t="shared" si="20"/>
        <v/>
      </c>
      <c r="V19" s="913" t="str">
        <f t="shared" si="5"/>
        <v/>
      </c>
      <c r="W19" s="951">
        <v>50</v>
      </c>
      <c r="X19" s="915">
        <f t="shared" si="10"/>
        <v>0</v>
      </c>
      <c r="Y19" s="916" t="str">
        <f t="shared" si="11"/>
        <v/>
      </c>
      <c r="AA19" s="913" t="str" cm="1">
        <f t="array" aca="1" ref="AA19" ca="1">IF(ISBLANK(K19),"",LEFT(B19,MAX(IF(ISERROR(SEARCH(" ",LEFT(B19,AB19),ROW(OFFSET(INDIRECT("v14"),,,LEN(B19))))),0,SEARCH(" ",LEFT(B19,AB19),ROW(OFFSET(INDIRECT("v14"),,,LEN(B19))))))))</f>
        <v/>
      </c>
      <c r="AB19" s="951">
        <v>50</v>
      </c>
      <c r="AC19" s="915">
        <f t="shared" ca="1" si="12"/>
        <v>0</v>
      </c>
      <c r="AD19" s="916" t="str">
        <f t="shared" si="13"/>
        <v/>
      </c>
      <c r="AF19" s="913" t="str" cm="1">
        <f t="array" aca="1" ref="AF19" ca="1">IF(ISBLANK(K19),"",LEFT(B19,MIN(AG19,SUMPRODUCT(MAX((MID(B19,ROW(INDIRECT("1:"&amp;AG19)),1)=" ")*(ROW(INDIRECT("1:"&amp;AG19))))))))</f>
        <v/>
      </c>
      <c r="AG19" s="951">
        <v>23</v>
      </c>
      <c r="AH19" s="915">
        <f t="shared" ca="1" si="14"/>
        <v>0</v>
      </c>
      <c r="AI19" s="916" t="str">
        <f t="shared" si="15"/>
        <v/>
      </c>
      <c r="AK19" s="921"/>
      <c r="AL19" s="851"/>
      <c r="AM19" s="909"/>
      <c r="AN19" s="922">
        <f t="shared" si="16"/>
        <v>0</v>
      </c>
      <c r="AO19" s="923" t="str">
        <f t="shared" si="6"/>
        <v/>
      </c>
      <c r="AP19" s="874"/>
      <c r="AQ19" s="874"/>
    </row>
    <row r="20" spans="2:43" ht="26.25">
      <c r="B20" s="896" t="str">
        <f t="shared" si="7"/>
        <v>Lait</v>
      </c>
      <c r="C20" s="897" t="s">
        <v>1403</v>
      </c>
      <c r="D20" s="898"/>
      <c r="E20" s="899" t="str">
        <f t="shared" si="0"/>
        <v>1. litre de lait</v>
      </c>
      <c r="F20" s="900" t="str">
        <f t="shared" si="1"/>
        <v>1. litre de lait</v>
      </c>
      <c r="G20" s="900" t="str">
        <f t="shared" si="1"/>
        <v>1. litre de lait</v>
      </c>
      <c r="H20" s="901" t="str">
        <f t="shared" si="2"/>
        <v>lait</v>
      </c>
      <c r="I20" s="902" t="str">
        <f t="shared" si="3"/>
        <v xml:space="preserve"> lait</v>
      </c>
      <c r="J20" s="950" t="s">
        <v>1392</v>
      </c>
      <c r="K20" s="903" t="s">
        <v>1404</v>
      </c>
      <c r="L20" s="904"/>
      <c r="M20" s="905">
        <f t="shared" si="21"/>
        <v>16</v>
      </c>
      <c r="N20" s="906" t="str">
        <f t="shared" si="9"/>
        <v>Caractères</v>
      </c>
      <c r="O20" s="907">
        <f t="shared" si="4"/>
        <v>4</v>
      </c>
      <c r="P20" s="908" t="str">
        <f t="shared" si="17"/>
        <v>Caractères</v>
      </c>
      <c r="Q20" s="909">
        <v>255</v>
      </c>
      <c r="R20" s="910" t="str">
        <f t="shared" si="18"/>
        <v>Ok moins de 255</v>
      </c>
      <c r="S20" s="911" t="str">
        <f t="shared" si="19"/>
        <v>Ok</v>
      </c>
      <c r="T20" s="912" t="str">
        <f t="shared" si="20"/>
        <v xml:space="preserve">OK </v>
      </c>
      <c r="V20" s="913" t="e">
        <f t="shared" si="5"/>
        <v>#VALUE!</v>
      </c>
      <c r="W20" s="951">
        <v>50</v>
      </c>
      <c r="X20" s="915" t="e">
        <f t="shared" si="10"/>
        <v>#VALUE!</v>
      </c>
      <c r="Y20" s="916" t="str">
        <f t="shared" si="11"/>
        <v>Caractères</v>
      </c>
      <c r="AA20" s="913" t="str" cm="1">
        <f t="array" aca="1" ref="AA20" ca="1">IF(ISBLANK(K20),"",LEFT(B20,MAX(IF(ISERROR(SEARCH(" ",LEFT(B20,AB20),ROW(OFFSET(INDIRECT("v14"),,,LEN(B20))))),0,SEARCH(" ",LEFT(B20,AB20),ROW(OFFSET(INDIRECT("v14"),,,LEN(B20))))))))</f>
        <v/>
      </c>
      <c r="AB20" s="951">
        <v>50</v>
      </c>
      <c r="AC20" s="915">
        <f t="shared" ca="1" si="12"/>
        <v>0</v>
      </c>
      <c r="AD20" s="916" t="str">
        <f t="shared" si="13"/>
        <v>Caractères</v>
      </c>
      <c r="AF20" s="913" t="str" cm="1">
        <f t="array" aca="1" ref="AF20" ca="1">IF(ISBLANK(K20),"",LEFT(B20,MIN(AG20,SUMPRODUCT(MAX((MID(B20,ROW(INDIRECT("1:"&amp;AG20)),1)=" ")*(ROW(INDIRECT("1:"&amp;AG20))))))))</f>
        <v/>
      </c>
      <c r="AG20" s="951">
        <v>24</v>
      </c>
      <c r="AH20" s="915">
        <f t="shared" ca="1" si="14"/>
        <v>0</v>
      </c>
      <c r="AI20" s="916" t="str">
        <f t="shared" si="15"/>
        <v>Caractères</v>
      </c>
      <c r="AK20" s="924" t="s">
        <v>1405</v>
      </c>
      <c r="AL20" s="851"/>
      <c r="AM20" s="909"/>
      <c r="AN20" s="922">
        <f t="shared" si="16"/>
        <v>0</v>
      </c>
      <c r="AO20" s="923" t="str">
        <f t="shared" si="6"/>
        <v>Caractères</v>
      </c>
      <c r="AP20" s="874"/>
      <c r="AQ20" s="874"/>
    </row>
    <row r="21" spans="2:43" ht="26.25">
      <c r="B21" s="896" t="str">
        <f t="shared" si="7"/>
        <v>Pain sec (avec le moins de croute colorée possible)</v>
      </c>
      <c r="C21" s="897" t="s">
        <v>1406</v>
      </c>
      <c r="D21" s="898"/>
      <c r="E21" s="899" t="str">
        <f t="shared" si="0"/>
        <v>0.500 kg de pain sec (avec le moins de croute colorée possible)</v>
      </c>
      <c r="F21" s="900" t="str">
        <f t="shared" si="1"/>
        <v>0.500 kg de pain sec (avec le moins de croute colorée possible)</v>
      </c>
      <c r="G21" s="900" t="str">
        <f t="shared" si="1"/>
        <v>0.500 kg de pain sec (avec le moins de croute colorée possible)</v>
      </c>
      <c r="H21" s="901" t="str">
        <f t="shared" si="2"/>
        <v>pain sec (avec le moins de croute colorée possible)</v>
      </c>
      <c r="I21" s="902" t="str">
        <f t="shared" si="3"/>
        <v xml:space="preserve"> pain sec (avec le moins de croute colorée possible)</v>
      </c>
      <c r="J21" s="950" t="s">
        <v>1392</v>
      </c>
      <c r="K21" s="903" t="s">
        <v>1407</v>
      </c>
      <c r="L21" s="904"/>
      <c r="M21" s="905">
        <f t="shared" si="21"/>
        <v>63</v>
      </c>
      <c r="N21" s="906" t="str">
        <f t="shared" si="9"/>
        <v>Caractères</v>
      </c>
      <c r="O21" s="907">
        <f t="shared" si="4"/>
        <v>51</v>
      </c>
      <c r="P21" s="908" t="str">
        <f t="shared" si="17"/>
        <v>Caractères</v>
      </c>
      <c r="Q21" s="909">
        <v>255</v>
      </c>
      <c r="R21" s="910" t="str">
        <f t="shared" si="18"/>
        <v>Ok moins de 255</v>
      </c>
      <c r="S21" s="911" t="str">
        <f t="shared" si="19"/>
        <v>Ok</v>
      </c>
      <c r="T21" s="912" t="str">
        <f t="shared" si="20"/>
        <v xml:space="preserve">OK </v>
      </c>
      <c r="V21" s="913" t="str">
        <f t="shared" si="5"/>
        <v xml:space="preserve">Pain sec (avec le moins de croute colorée </v>
      </c>
      <c r="W21" s="951">
        <v>50</v>
      </c>
      <c r="X21" s="915">
        <f t="shared" si="10"/>
        <v>42</v>
      </c>
      <c r="Y21" s="916" t="str">
        <f t="shared" si="11"/>
        <v>Caractères</v>
      </c>
      <c r="AA21" s="913" t="str" cm="1">
        <f t="array" aca="1" ref="AA21" ca="1">IF(ISBLANK(K21),"",LEFT(B21,MAX(IF(ISERROR(SEARCH(" ",LEFT(B21,AB21),ROW(OFFSET(INDIRECT("v14"),,,LEN(B21))))),0,SEARCH(" ",LEFT(B21,AB21),ROW(OFFSET(INDIRECT("v14"),,,LEN(B21))))))))</f>
        <v xml:space="preserve">Pain sec (avec le moins de croute colorée </v>
      </c>
      <c r="AB21" s="951">
        <v>50</v>
      </c>
      <c r="AC21" s="915">
        <f t="shared" ca="1" si="12"/>
        <v>42</v>
      </c>
      <c r="AD21" s="916" t="str">
        <f t="shared" si="13"/>
        <v>Caractères</v>
      </c>
      <c r="AF21" s="913" t="str" cm="1">
        <f t="array" aca="1" ref="AF21" ca="1">IF(ISBLANK(K21),"",LEFT(B21,MIN(AG21,SUMPRODUCT(MAX((MID(B21,ROW(INDIRECT("1:"&amp;AG21)),1)=" ")*(ROW(INDIRECT("1:"&amp;AG21))))))))</f>
        <v xml:space="preserve">Pain sec (avec le moins </v>
      </c>
      <c r="AG21" s="951">
        <v>25</v>
      </c>
      <c r="AH21" s="915">
        <f t="shared" ca="1" si="14"/>
        <v>24</v>
      </c>
      <c r="AI21" s="916" t="str">
        <f t="shared" si="15"/>
        <v>Caractères</v>
      </c>
      <c r="AK21" s="925" t="s">
        <v>1408</v>
      </c>
      <c r="AL21" s="851"/>
      <c r="AM21" s="909"/>
      <c r="AN21" s="922"/>
      <c r="AO21" s="923"/>
      <c r="AP21" s="874"/>
      <c r="AQ21" s="874"/>
    </row>
    <row r="22" spans="2:43" ht="26.25">
      <c r="B22" s="896" t="str">
        <f t="shared" si="7"/>
        <v>Œufs</v>
      </c>
      <c r="C22" s="897">
        <v>2</v>
      </c>
      <c r="D22" s="898"/>
      <c r="E22" s="899" t="str">
        <f t="shared" si="0"/>
        <v>2 œufs</v>
      </c>
      <c r="F22" s="900" t="str">
        <f t="shared" si="1"/>
        <v>2 œufs</v>
      </c>
      <c r="G22" s="900" t="str">
        <f t="shared" si="1"/>
        <v>2 œufs</v>
      </c>
      <c r="H22" s="901" t="str">
        <f t="shared" si="2"/>
        <v>œufs</v>
      </c>
      <c r="I22" s="902" t="str">
        <f t="shared" si="3"/>
        <v xml:space="preserve"> œufs</v>
      </c>
      <c r="J22" s="950" t="s">
        <v>1392</v>
      </c>
      <c r="K22" s="903" t="s">
        <v>1409</v>
      </c>
      <c r="L22" s="904"/>
      <c r="M22" s="905">
        <f t="shared" si="21"/>
        <v>6</v>
      </c>
      <c r="N22" s="906" t="str">
        <f t="shared" si="9"/>
        <v>Caractères</v>
      </c>
      <c r="O22" s="907">
        <f t="shared" si="4"/>
        <v>4</v>
      </c>
      <c r="P22" s="908" t="str">
        <f t="shared" si="17"/>
        <v>Caractères</v>
      </c>
      <c r="Q22" s="909">
        <v>255</v>
      </c>
      <c r="R22" s="910" t="str">
        <f t="shared" si="18"/>
        <v>Ok moins de 255</v>
      </c>
      <c r="S22" s="911" t="str">
        <f t="shared" si="19"/>
        <v>Ok</v>
      </c>
      <c r="T22" s="912" t="str">
        <f t="shared" si="20"/>
        <v xml:space="preserve">OK </v>
      </c>
      <c r="V22" s="913" t="e">
        <f t="shared" si="5"/>
        <v>#VALUE!</v>
      </c>
      <c r="W22" s="951">
        <v>50</v>
      </c>
      <c r="X22" s="915" t="e">
        <f t="shared" si="10"/>
        <v>#VALUE!</v>
      </c>
      <c r="Y22" s="916" t="str">
        <f t="shared" si="11"/>
        <v>Caractères</v>
      </c>
      <c r="AA22" s="913" t="str" cm="1">
        <f t="array" aca="1" ref="AA22" ca="1">IF(ISBLANK(K22),"",LEFT(B22,MAX(IF(ISERROR(SEARCH(" ",LEFT(B22,AB22),ROW(OFFSET(INDIRECT("v14"),,,LEN(B22))))),0,SEARCH(" ",LEFT(B22,AB22),ROW(OFFSET(INDIRECT("v14"),,,LEN(B22))))))))</f>
        <v/>
      </c>
      <c r="AB22" s="951">
        <v>50</v>
      </c>
      <c r="AC22" s="915">
        <f t="shared" ca="1" si="12"/>
        <v>0</v>
      </c>
      <c r="AD22" s="916" t="str">
        <f t="shared" si="13"/>
        <v>Caractères</v>
      </c>
      <c r="AF22" s="913" t="str" cm="1">
        <f t="array" aca="1" ref="AF22" ca="1">IF(ISBLANK(K22),"",LEFT(B22,MIN(AG22,SUMPRODUCT(MAX((MID(B22,ROW(INDIRECT("1:"&amp;AG22)),1)=" ")*(ROW(INDIRECT("1:"&amp;AG22))))))))</f>
        <v/>
      </c>
      <c r="AG22" s="951">
        <v>26</v>
      </c>
      <c r="AH22" s="915">
        <f t="shared" ca="1" si="14"/>
        <v>0</v>
      </c>
      <c r="AI22" s="916" t="str">
        <f t="shared" si="15"/>
        <v>Caractères</v>
      </c>
      <c r="AK22" s="925" t="s">
        <v>1410</v>
      </c>
      <c r="AL22" s="851"/>
      <c r="AM22" s="909"/>
      <c r="AN22" s="922"/>
      <c r="AO22" s="923"/>
      <c r="AP22" s="874"/>
      <c r="AQ22" s="874"/>
    </row>
    <row r="23" spans="2:43" ht="26.25">
      <c r="B23" s="896" t="str">
        <f t="shared" si="7"/>
        <v>Noisette en poudre</v>
      </c>
      <c r="C23" s="897" t="s">
        <v>1411</v>
      </c>
      <c r="D23" s="898"/>
      <c r="E23" s="899" t="str">
        <f t="shared" si="0"/>
        <v>100 g Noisette en poudre</v>
      </c>
      <c r="F23" s="900" t="str">
        <f t="shared" si="1"/>
        <v>100 g Noisette en poudre</v>
      </c>
      <c r="G23" s="900" t="str">
        <f t="shared" si="1"/>
        <v>100 g Noisette en poudre</v>
      </c>
      <c r="H23" s="901" t="str">
        <f t="shared" si="2"/>
        <v>Noisette en poudre</v>
      </c>
      <c r="I23" s="902" t="str">
        <f t="shared" si="3"/>
        <v>Noisette en poudre</v>
      </c>
      <c r="J23" s="950" t="s">
        <v>1392</v>
      </c>
      <c r="K23" s="903" t="s">
        <v>1412</v>
      </c>
      <c r="L23" s="904"/>
      <c r="M23" s="905">
        <f t="shared" si="21"/>
        <v>24</v>
      </c>
      <c r="N23" s="906" t="str">
        <f t="shared" si="9"/>
        <v>Caractères</v>
      </c>
      <c r="O23" s="907">
        <f t="shared" si="4"/>
        <v>18</v>
      </c>
      <c r="P23" s="908" t="str">
        <f t="shared" si="17"/>
        <v>Caractères</v>
      </c>
      <c r="Q23" s="909">
        <v>255</v>
      </c>
      <c r="R23" s="910" t="str">
        <f t="shared" si="18"/>
        <v>Ok moins de 255</v>
      </c>
      <c r="S23" s="911" t="str">
        <f t="shared" si="19"/>
        <v>Ok</v>
      </c>
      <c r="T23" s="912" t="str">
        <f t="shared" si="20"/>
        <v xml:space="preserve">OK </v>
      </c>
      <c r="V23" s="913" t="str">
        <f t="shared" si="5"/>
        <v>Noisette en poudre</v>
      </c>
      <c r="W23" s="951">
        <v>50</v>
      </c>
      <c r="X23" s="915">
        <f t="shared" si="10"/>
        <v>18</v>
      </c>
      <c r="Y23" s="916" t="str">
        <f t="shared" si="11"/>
        <v>Caractères</v>
      </c>
      <c r="AA23" s="913" t="str" cm="1">
        <f t="array" aca="1" ref="AA23" ca="1">IF(ISBLANK(K23),"",LEFT(B23,MAX(IF(ISERROR(SEARCH(" ",LEFT(B23,AB23),ROW(OFFSET(INDIRECT("v14"),,,LEN(B23))))),0,SEARCH(" ",LEFT(B23,AB23),ROW(OFFSET(INDIRECT("v14"),,,LEN(B23))))))))</f>
        <v/>
      </c>
      <c r="AB23" s="951">
        <v>50</v>
      </c>
      <c r="AC23" s="915">
        <f t="shared" ca="1" si="12"/>
        <v>0</v>
      </c>
      <c r="AD23" s="916" t="str">
        <f t="shared" si="13"/>
        <v>Caractères</v>
      </c>
      <c r="AF23" s="913" t="str" cm="1">
        <f t="array" aca="1" ref="AF23" ca="1">IF(ISBLANK(K23),"",LEFT(B23,MIN(AG23,SUMPRODUCT(MAX((MID(B23,ROW(INDIRECT("1:"&amp;AG23)),1)=" ")*(ROW(INDIRECT("1:"&amp;AG23))))))))</f>
        <v xml:space="preserve">Noisette en </v>
      </c>
      <c r="AG23" s="951">
        <v>27</v>
      </c>
      <c r="AH23" s="915">
        <f t="shared" ca="1" si="14"/>
        <v>12</v>
      </c>
      <c r="AI23" s="916" t="str">
        <f t="shared" si="15"/>
        <v>Caractères</v>
      </c>
      <c r="AK23" s="925" t="s">
        <v>1413</v>
      </c>
      <c r="AL23" s="851"/>
      <c r="AM23" s="909"/>
      <c r="AN23" s="922"/>
      <c r="AO23" s="923"/>
      <c r="AP23" s="874"/>
      <c r="AQ23" s="874"/>
    </row>
    <row r="24" spans="2:43" ht="26.25">
      <c r="B24" s="896" t="str">
        <f t="shared" si="7"/>
        <v>1 banane</v>
      </c>
      <c r="C24" s="897" t="s">
        <v>1414</v>
      </c>
      <c r="D24" s="898"/>
      <c r="E24" s="899" t="str">
        <f t="shared" si="0"/>
        <v>1  banane et demi</v>
      </c>
      <c r="F24" s="900" t="str">
        <f t="shared" si="1"/>
        <v>1  banane et demi</v>
      </c>
      <c r="G24" s="900" t="str">
        <f t="shared" si="1"/>
        <v>1  banane et demi</v>
      </c>
      <c r="H24" s="901" t="str">
        <f t="shared" si="2"/>
        <v>1 banane</v>
      </c>
      <c r="I24" s="902" t="str">
        <f t="shared" si="3"/>
        <v xml:space="preserve">1  banane </v>
      </c>
      <c r="J24" s="950" t="s">
        <v>1392</v>
      </c>
      <c r="K24" s="903" t="s">
        <v>1415</v>
      </c>
      <c r="L24" s="904"/>
      <c r="M24" s="905">
        <f t="shared" si="21"/>
        <v>17</v>
      </c>
      <c r="N24" s="906" t="str">
        <f t="shared" si="9"/>
        <v>Caractères</v>
      </c>
      <c r="O24" s="907">
        <f t="shared" si="4"/>
        <v>8</v>
      </c>
      <c r="P24" s="908" t="str">
        <f t="shared" si="17"/>
        <v>Caractères</v>
      </c>
      <c r="Q24" s="909">
        <v>255</v>
      </c>
      <c r="R24" s="910" t="str">
        <f t="shared" si="18"/>
        <v>Ok moins de 255</v>
      </c>
      <c r="S24" s="911" t="str">
        <f t="shared" si="19"/>
        <v>Ok</v>
      </c>
      <c r="T24" s="912" t="str">
        <f t="shared" si="20"/>
        <v xml:space="preserve">OK </v>
      </c>
      <c r="V24" s="913" t="str">
        <f t="shared" si="5"/>
        <v>1 banane</v>
      </c>
      <c r="W24" s="951">
        <v>50</v>
      </c>
      <c r="X24" s="915">
        <f t="shared" si="10"/>
        <v>8</v>
      </c>
      <c r="Y24" s="916" t="str">
        <f t="shared" si="11"/>
        <v>Caractères</v>
      </c>
      <c r="AA24" s="913" t="str" cm="1">
        <f t="array" aca="1" ref="AA24" ca="1">IF(ISBLANK(K24),"",LEFT(B24,MAX(IF(ISERROR(SEARCH(" ",LEFT(B24,AB24),ROW(OFFSET(INDIRECT("v14"),,,LEN(B24))))),0,SEARCH(" ",LEFT(B24,AB24),ROW(OFFSET(INDIRECT("v14"),,,LEN(B24))))))))</f>
        <v/>
      </c>
      <c r="AB24" s="951">
        <v>50</v>
      </c>
      <c r="AC24" s="915">
        <f t="shared" ca="1" si="12"/>
        <v>0</v>
      </c>
      <c r="AD24" s="916" t="str">
        <f t="shared" si="13"/>
        <v>Caractères</v>
      </c>
      <c r="AF24" s="913" t="str" cm="1">
        <f t="array" aca="1" ref="AF24" ca="1">IF(ISBLANK(K24),"",LEFT(B24,MIN(AG24,SUMPRODUCT(MAX((MID(B24,ROW(INDIRECT("1:"&amp;AG24)),1)=" ")*(ROW(INDIRECT("1:"&amp;AG24))))))))</f>
        <v xml:space="preserve">1 </v>
      </c>
      <c r="AG24" s="951">
        <v>28</v>
      </c>
      <c r="AH24" s="915">
        <f t="shared" ca="1" si="14"/>
        <v>2</v>
      </c>
      <c r="AI24" s="916" t="str">
        <f t="shared" si="15"/>
        <v>Caractères</v>
      </c>
      <c r="AK24" s="925" t="s">
        <v>1416</v>
      </c>
      <c r="AL24" s="851"/>
      <c r="AM24" s="909"/>
      <c r="AN24" s="922"/>
      <c r="AO24" s="923"/>
      <c r="AP24" s="874"/>
      <c r="AQ24" s="874"/>
    </row>
    <row r="25" spans="2:43" ht="26.25">
      <c r="B25" s="896" t="str">
        <f t="shared" si="7"/>
        <v/>
      </c>
      <c r="C25" s="897"/>
      <c r="D25" s="898"/>
      <c r="E25" s="899" t="str">
        <f t="shared" si="0"/>
        <v/>
      </c>
      <c r="F25" s="900" t="str">
        <f t="shared" si="1"/>
        <v/>
      </c>
      <c r="G25" s="900" t="str">
        <f t="shared" si="1"/>
        <v/>
      </c>
      <c r="H25" s="901" t="str">
        <f t="shared" si="2"/>
        <v/>
      </c>
      <c r="I25" s="902" t="str">
        <f t="shared" si="3"/>
        <v/>
      </c>
      <c r="J25" s="950" t="s">
        <v>1392</v>
      </c>
      <c r="K25" s="903"/>
      <c r="L25" s="904"/>
      <c r="M25" s="905">
        <f t="shared" si="21"/>
        <v>0</v>
      </c>
      <c r="N25" s="906" t="str">
        <f t="shared" si="9"/>
        <v/>
      </c>
      <c r="O25" s="907">
        <f t="shared" si="4"/>
        <v>0</v>
      </c>
      <c r="P25" s="908" t="str">
        <f t="shared" si="17"/>
        <v/>
      </c>
      <c r="Q25" s="909">
        <v>255</v>
      </c>
      <c r="R25" s="910" t="str">
        <f t="shared" si="18"/>
        <v/>
      </c>
      <c r="S25" s="911" t="str">
        <f t="shared" si="19"/>
        <v/>
      </c>
      <c r="T25" s="912" t="str">
        <f t="shared" si="20"/>
        <v/>
      </c>
      <c r="V25" s="913" t="str">
        <f t="shared" si="5"/>
        <v/>
      </c>
      <c r="W25" s="951">
        <v>50</v>
      </c>
      <c r="X25" s="915">
        <f t="shared" si="10"/>
        <v>0</v>
      </c>
      <c r="Y25" s="916" t="str">
        <f t="shared" si="11"/>
        <v/>
      </c>
      <c r="AA25" s="913" t="str" cm="1">
        <f t="array" aca="1" ref="AA25" ca="1">IF(ISBLANK(K25),"",LEFT(B25,MAX(IF(ISERROR(SEARCH(" ",LEFT(B25,AB25),ROW(OFFSET(INDIRECT("v14"),,,LEN(B25))))),0,SEARCH(" ",LEFT(B25,AB25),ROW(OFFSET(INDIRECT("v14"),,,LEN(B25))))))))</f>
        <v/>
      </c>
      <c r="AB25" s="951">
        <v>50</v>
      </c>
      <c r="AC25" s="915">
        <f t="shared" ca="1" si="12"/>
        <v>0</v>
      </c>
      <c r="AD25" s="916" t="str">
        <f t="shared" si="13"/>
        <v/>
      </c>
      <c r="AF25" s="913" t="str" cm="1">
        <f t="array" aca="1" ref="AF25" ca="1">IF(ISBLANK(K25),"",LEFT(B25,MIN(AG25,SUMPRODUCT(MAX((MID(B25,ROW(INDIRECT("1:"&amp;AG25)),1)=" ")*(ROW(INDIRECT("1:"&amp;AG25))))))))</f>
        <v/>
      </c>
      <c r="AG25" s="951">
        <v>29</v>
      </c>
      <c r="AH25" s="915">
        <f t="shared" ca="1" si="14"/>
        <v>0</v>
      </c>
      <c r="AI25" s="916" t="str">
        <f t="shared" si="15"/>
        <v/>
      </c>
      <c r="AK25" s="1296" t="s">
        <v>1417</v>
      </c>
      <c r="AL25" s="1297"/>
      <c r="AM25" s="926"/>
      <c r="AN25" s="927"/>
      <c r="AO25" s="923"/>
      <c r="AP25" s="874"/>
      <c r="AQ25" s="874"/>
    </row>
    <row r="26" spans="2:43" ht="26.25">
      <c r="B26" s="896" t="str">
        <f t="shared" si="7"/>
        <v/>
      </c>
      <c r="C26" s="897"/>
      <c r="D26" s="898"/>
      <c r="E26" s="899" t="str">
        <f t="shared" si="0"/>
        <v/>
      </c>
      <c r="F26" s="900" t="str">
        <f t="shared" si="1"/>
        <v/>
      </c>
      <c r="G26" s="900" t="str">
        <f t="shared" si="1"/>
        <v/>
      </c>
      <c r="H26" s="901" t="str">
        <f t="shared" si="2"/>
        <v/>
      </c>
      <c r="I26" s="902" t="str">
        <f t="shared" si="3"/>
        <v/>
      </c>
      <c r="J26" s="950" t="s">
        <v>1392</v>
      </c>
      <c r="K26" s="903"/>
      <c r="L26" s="904"/>
      <c r="M26" s="905">
        <f t="shared" si="21"/>
        <v>0</v>
      </c>
      <c r="N26" s="906" t="str">
        <f t="shared" si="9"/>
        <v/>
      </c>
      <c r="O26" s="907">
        <f t="shared" si="4"/>
        <v>0</v>
      </c>
      <c r="P26" s="908" t="str">
        <f t="shared" si="17"/>
        <v/>
      </c>
      <c r="Q26" s="909">
        <v>255</v>
      </c>
      <c r="R26" s="910" t="str">
        <f t="shared" si="18"/>
        <v/>
      </c>
      <c r="S26" s="911" t="str">
        <f t="shared" si="19"/>
        <v/>
      </c>
      <c r="T26" s="912" t="str">
        <f t="shared" si="20"/>
        <v/>
      </c>
      <c r="V26" s="913" t="str">
        <f t="shared" si="5"/>
        <v/>
      </c>
      <c r="W26" s="951">
        <v>50</v>
      </c>
      <c r="X26" s="915">
        <f t="shared" si="10"/>
        <v>0</v>
      </c>
      <c r="Y26" s="916" t="str">
        <f t="shared" si="11"/>
        <v/>
      </c>
      <c r="AA26" s="913" t="str" cm="1">
        <f t="array" aca="1" ref="AA26" ca="1">IF(ISBLANK(K26),"",LEFT(B26,MAX(IF(ISERROR(SEARCH(" ",LEFT(B26,AB26),ROW(OFFSET(INDIRECT("v14"),,,LEN(B26))))),0,SEARCH(" ",LEFT(B26,AB26),ROW(OFFSET(INDIRECT("v14"),,,LEN(B26))))))))</f>
        <v/>
      </c>
      <c r="AB26" s="951">
        <v>50</v>
      </c>
      <c r="AC26" s="915">
        <f t="shared" ca="1" si="12"/>
        <v>0</v>
      </c>
      <c r="AD26" s="916" t="str">
        <f t="shared" si="13"/>
        <v/>
      </c>
      <c r="AF26" s="913" t="str" cm="1">
        <f t="array" aca="1" ref="AF26" ca="1">IF(ISBLANK(K26),"",LEFT(B26,MIN(AG26,SUMPRODUCT(MAX((MID(B26,ROW(INDIRECT("1:"&amp;AG26)),1)=" ")*(ROW(INDIRECT("1:"&amp;AG26))))))))</f>
        <v/>
      </c>
      <c r="AG26" s="951">
        <v>30</v>
      </c>
      <c r="AH26" s="915">
        <f t="shared" ca="1" si="14"/>
        <v>0</v>
      </c>
      <c r="AI26" s="916" t="str">
        <f t="shared" si="15"/>
        <v/>
      </c>
      <c r="AK26" s="921"/>
      <c r="AL26" s="851"/>
      <c r="AM26" s="909"/>
      <c r="AN26" s="922">
        <f t="shared" ref="AN26:AN36" si="22">LEN(AL26)</f>
        <v>0</v>
      </c>
      <c r="AO26" s="923" t="str">
        <f t="shared" ref="AO26:AO36" si="23">IF(ISBLANK(K26),"","Caractères")</f>
        <v/>
      </c>
      <c r="AP26" s="874"/>
      <c r="AQ26" s="874"/>
    </row>
    <row r="27" spans="2:43" ht="26.25">
      <c r="B27" s="896" t="str">
        <f t="shared" si="7"/>
        <v/>
      </c>
      <c r="C27" s="897"/>
      <c r="D27" s="898"/>
      <c r="E27" s="899" t="str">
        <f t="shared" si="0"/>
        <v/>
      </c>
      <c r="F27" s="900" t="str">
        <f t="shared" si="1"/>
        <v/>
      </c>
      <c r="G27" s="900" t="str">
        <f t="shared" si="1"/>
        <v/>
      </c>
      <c r="H27" s="901" t="str">
        <f t="shared" si="2"/>
        <v/>
      </c>
      <c r="I27" s="902" t="str">
        <f t="shared" si="3"/>
        <v/>
      </c>
      <c r="J27" s="950" t="s">
        <v>1392</v>
      </c>
      <c r="K27" s="903"/>
      <c r="L27" s="904"/>
      <c r="M27" s="905">
        <f t="shared" si="21"/>
        <v>0</v>
      </c>
      <c r="N27" s="906" t="str">
        <f t="shared" si="9"/>
        <v/>
      </c>
      <c r="O27" s="907">
        <f t="shared" si="4"/>
        <v>0</v>
      </c>
      <c r="P27" s="908" t="str">
        <f t="shared" si="17"/>
        <v/>
      </c>
      <c r="Q27" s="909">
        <v>255</v>
      </c>
      <c r="R27" s="910" t="str">
        <f t="shared" si="18"/>
        <v/>
      </c>
      <c r="S27" s="911" t="str">
        <f t="shared" si="19"/>
        <v/>
      </c>
      <c r="T27" s="912" t="str">
        <f t="shared" si="20"/>
        <v/>
      </c>
      <c r="V27" s="913" t="str">
        <f t="shared" si="5"/>
        <v/>
      </c>
      <c r="W27" s="951">
        <v>50</v>
      </c>
      <c r="X27" s="915">
        <f t="shared" si="10"/>
        <v>0</v>
      </c>
      <c r="Y27" s="916" t="str">
        <f t="shared" si="11"/>
        <v/>
      </c>
      <c r="AA27" s="913" t="str" cm="1">
        <f t="array" aca="1" ref="AA27" ca="1">IF(ISBLANK(K27),"",LEFT(B27,MAX(IF(ISERROR(SEARCH(" ",LEFT(B27,AB27),ROW(OFFSET(INDIRECT("v14"),,,LEN(B27))))),0,SEARCH(" ",LEFT(B27,AB27),ROW(OFFSET(INDIRECT("v14"),,,LEN(B27))))))))</f>
        <v/>
      </c>
      <c r="AB27" s="951">
        <v>50</v>
      </c>
      <c r="AC27" s="915">
        <f t="shared" ca="1" si="12"/>
        <v>0</v>
      </c>
      <c r="AD27" s="916" t="str">
        <f t="shared" si="13"/>
        <v/>
      </c>
      <c r="AF27" s="913" t="str" cm="1">
        <f t="array" aca="1" ref="AF27" ca="1">IF(ISBLANK(K27),"",LEFT(B27,MIN(AG27,SUMPRODUCT(MAX((MID(B27,ROW(INDIRECT("1:"&amp;AG27)),1)=" ")*(ROW(INDIRECT("1:"&amp;AG27))))))))</f>
        <v/>
      </c>
      <c r="AG27" s="951">
        <v>31</v>
      </c>
      <c r="AH27" s="915">
        <f t="shared" ca="1" si="14"/>
        <v>0</v>
      </c>
      <c r="AI27" s="916" t="str">
        <f t="shared" si="15"/>
        <v/>
      </c>
      <c r="AK27" s="921"/>
      <c r="AL27" s="851"/>
      <c r="AM27" s="909"/>
      <c r="AN27" s="922">
        <f t="shared" si="22"/>
        <v>0</v>
      </c>
      <c r="AO27" s="923" t="str">
        <f t="shared" si="23"/>
        <v/>
      </c>
      <c r="AP27" s="874"/>
      <c r="AQ27" s="874"/>
    </row>
    <row r="28" spans="2:43" ht="26.25">
      <c r="B28" s="896" t="str">
        <f t="shared" si="7"/>
        <v/>
      </c>
      <c r="C28" s="897"/>
      <c r="D28" s="898"/>
      <c r="E28" s="899" t="str">
        <f t="shared" si="0"/>
        <v/>
      </c>
      <c r="F28" s="900" t="str">
        <f t="shared" si="1"/>
        <v/>
      </c>
      <c r="G28" s="900" t="str">
        <f t="shared" si="1"/>
        <v/>
      </c>
      <c r="H28" s="901" t="str">
        <f t="shared" si="2"/>
        <v/>
      </c>
      <c r="I28" s="902" t="str">
        <f t="shared" si="3"/>
        <v/>
      </c>
      <c r="J28" s="950" t="s">
        <v>1392</v>
      </c>
      <c r="K28" s="903"/>
      <c r="L28" s="904"/>
      <c r="M28" s="905">
        <f t="shared" si="21"/>
        <v>0</v>
      </c>
      <c r="N28" s="906" t="str">
        <f t="shared" si="9"/>
        <v/>
      </c>
      <c r="O28" s="907">
        <f t="shared" si="4"/>
        <v>0</v>
      </c>
      <c r="P28" s="908" t="str">
        <f t="shared" si="17"/>
        <v/>
      </c>
      <c r="Q28" s="909">
        <v>255</v>
      </c>
      <c r="R28" s="910" t="str">
        <f t="shared" si="18"/>
        <v/>
      </c>
      <c r="S28" s="911" t="str">
        <f t="shared" si="19"/>
        <v/>
      </c>
      <c r="T28" s="912" t="str">
        <f t="shared" si="20"/>
        <v/>
      </c>
      <c r="V28" s="913" t="str">
        <f t="shared" si="5"/>
        <v/>
      </c>
      <c r="W28" s="951">
        <v>50</v>
      </c>
      <c r="X28" s="915">
        <f t="shared" si="10"/>
        <v>0</v>
      </c>
      <c r="Y28" s="916" t="str">
        <f t="shared" si="11"/>
        <v/>
      </c>
      <c r="AA28" s="913" t="str" cm="1">
        <f t="array" aca="1" ref="AA28" ca="1">IF(ISBLANK(K28),"",LEFT(B28,MAX(IF(ISERROR(SEARCH(" ",LEFT(B28,AB28),ROW(OFFSET(INDIRECT("v14"),,,LEN(B28))))),0,SEARCH(" ",LEFT(B28,AB28),ROW(OFFSET(INDIRECT("v14"),,,LEN(B28))))))))</f>
        <v/>
      </c>
      <c r="AB28" s="951">
        <v>50</v>
      </c>
      <c r="AC28" s="915">
        <f t="shared" ca="1" si="12"/>
        <v>0</v>
      </c>
      <c r="AD28" s="916" t="str">
        <f t="shared" si="13"/>
        <v/>
      </c>
      <c r="AF28" s="913" t="str" cm="1">
        <f t="array" aca="1" ref="AF28" ca="1">IF(ISBLANK(K28),"",LEFT(B28,MIN(AG28,SUMPRODUCT(MAX((MID(B28,ROW(INDIRECT("1:"&amp;AG28)),1)=" ")*(ROW(INDIRECT("1:"&amp;AG28))))))))</f>
        <v/>
      </c>
      <c r="AG28" s="951">
        <v>32</v>
      </c>
      <c r="AH28" s="915">
        <f t="shared" ca="1" si="14"/>
        <v>0</v>
      </c>
      <c r="AI28" s="916" t="str">
        <f t="shared" si="15"/>
        <v/>
      </c>
      <c r="AK28" s="921"/>
      <c r="AL28" s="851"/>
      <c r="AM28" s="909"/>
      <c r="AN28" s="922">
        <f t="shared" si="22"/>
        <v>0</v>
      </c>
      <c r="AO28" s="923" t="str">
        <f t="shared" si="23"/>
        <v/>
      </c>
      <c r="AP28" s="874"/>
      <c r="AQ28" s="874"/>
    </row>
    <row r="29" spans="2:43" ht="26.25">
      <c r="B29" s="896" t="str">
        <f t="shared" si="7"/>
        <v/>
      </c>
      <c r="C29" s="897"/>
      <c r="D29" s="898"/>
      <c r="E29" s="899" t="str">
        <f t="shared" si="0"/>
        <v/>
      </c>
      <c r="F29" s="900" t="str">
        <f t="shared" si="1"/>
        <v/>
      </c>
      <c r="G29" s="900" t="str">
        <f t="shared" si="1"/>
        <v/>
      </c>
      <c r="H29" s="901" t="str">
        <f t="shared" si="2"/>
        <v/>
      </c>
      <c r="I29" s="902" t="str">
        <f t="shared" si="3"/>
        <v/>
      </c>
      <c r="J29" s="950" t="s">
        <v>1392</v>
      </c>
      <c r="K29" s="903"/>
      <c r="L29" s="904"/>
      <c r="M29" s="905">
        <f t="shared" si="21"/>
        <v>0</v>
      </c>
      <c r="N29" s="906" t="str">
        <f t="shared" si="9"/>
        <v/>
      </c>
      <c r="O29" s="907">
        <f t="shared" si="4"/>
        <v>0</v>
      </c>
      <c r="P29" s="908" t="str">
        <f t="shared" si="17"/>
        <v/>
      </c>
      <c r="Q29" s="909">
        <v>255</v>
      </c>
      <c r="R29" s="910" t="str">
        <f t="shared" si="18"/>
        <v/>
      </c>
      <c r="S29" s="911" t="str">
        <f t="shared" si="19"/>
        <v/>
      </c>
      <c r="T29" s="912" t="str">
        <f t="shared" si="20"/>
        <v/>
      </c>
      <c r="V29" s="913" t="str">
        <f t="shared" si="5"/>
        <v/>
      </c>
      <c r="W29" s="951">
        <v>50</v>
      </c>
      <c r="X29" s="915">
        <f t="shared" si="10"/>
        <v>0</v>
      </c>
      <c r="Y29" s="916" t="str">
        <f t="shared" si="11"/>
        <v/>
      </c>
      <c r="AA29" s="913" t="str" cm="1">
        <f t="array" aca="1" ref="AA29" ca="1">IF(ISBLANK(K29),"",LEFT(B29,MAX(IF(ISERROR(SEARCH(" ",LEFT(B29,AB29),ROW(OFFSET(INDIRECT("v14"),,,LEN(B29))))),0,SEARCH(" ",LEFT(B29,AB29),ROW(OFFSET(INDIRECT("v14"),,,LEN(B29))))))))</f>
        <v/>
      </c>
      <c r="AB29" s="951">
        <v>50</v>
      </c>
      <c r="AC29" s="915">
        <f t="shared" ca="1" si="12"/>
        <v>0</v>
      </c>
      <c r="AD29" s="916" t="str">
        <f t="shared" si="13"/>
        <v/>
      </c>
      <c r="AF29" s="913" t="str" cm="1">
        <f t="array" aca="1" ref="AF29" ca="1">IF(ISBLANK(K29),"",LEFT(B29,MIN(AG29,SUMPRODUCT(MAX((MID(B29,ROW(INDIRECT("1:"&amp;AG29)),1)=" ")*(ROW(INDIRECT("1:"&amp;AG29))))))))</f>
        <v/>
      </c>
      <c r="AG29" s="951">
        <v>33</v>
      </c>
      <c r="AH29" s="915">
        <f t="shared" ca="1" si="14"/>
        <v>0</v>
      </c>
      <c r="AI29" s="916" t="str">
        <f t="shared" si="15"/>
        <v/>
      </c>
      <c r="AK29" s="921"/>
      <c r="AL29" s="851"/>
      <c r="AM29" s="909"/>
      <c r="AN29" s="922">
        <f t="shared" si="22"/>
        <v>0</v>
      </c>
      <c r="AO29" s="923" t="str">
        <f t="shared" si="23"/>
        <v/>
      </c>
      <c r="AP29" s="874"/>
      <c r="AQ29" s="874"/>
    </row>
    <row r="30" spans="2:43" ht="26.25">
      <c r="B30" s="896" t="str">
        <f t="shared" si="7"/>
        <v/>
      </c>
      <c r="C30" s="897"/>
      <c r="D30" s="898"/>
      <c r="E30" s="899" t="str">
        <f t="shared" si="0"/>
        <v/>
      </c>
      <c r="F30" s="900" t="str">
        <f t="shared" si="1"/>
        <v/>
      </c>
      <c r="G30" s="900" t="str">
        <f t="shared" si="1"/>
        <v/>
      </c>
      <c r="H30" s="901" t="str">
        <f t="shared" si="2"/>
        <v/>
      </c>
      <c r="I30" s="902" t="str">
        <f t="shared" si="3"/>
        <v/>
      </c>
      <c r="J30" s="950" t="s">
        <v>1392</v>
      </c>
      <c r="K30" s="903"/>
      <c r="L30" s="904"/>
      <c r="M30" s="905">
        <f t="shared" si="21"/>
        <v>0</v>
      </c>
      <c r="N30" s="906" t="str">
        <f t="shared" si="9"/>
        <v/>
      </c>
      <c r="O30" s="907">
        <f t="shared" si="4"/>
        <v>0</v>
      </c>
      <c r="P30" s="908" t="str">
        <f t="shared" si="17"/>
        <v/>
      </c>
      <c r="Q30" s="909">
        <v>255</v>
      </c>
      <c r="R30" s="910" t="str">
        <f t="shared" si="18"/>
        <v/>
      </c>
      <c r="S30" s="911" t="str">
        <f t="shared" si="19"/>
        <v/>
      </c>
      <c r="T30" s="912" t="str">
        <f t="shared" si="20"/>
        <v/>
      </c>
      <c r="V30" s="913" t="str">
        <f t="shared" si="5"/>
        <v/>
      </c>
      <c r="W30" s="951">
        <v>50</v>
      </c>
      <c r="X30" s="915">
        <f t="shared" si="10"/>
        <v>0</v>
      </c>
      <c r="Y30" s="916" t="str">
        <f t="shared" si="11"/>
        <v/>
      </c>
      <c r="AA30" s="913" t="str" cm="1">
        <f t="array" aca="1" ref="AA30" ca="1">IF(ISBLANK(K30),"",LEFT(B30,MAX(IF(ISERROR(SEARCH(" ",LEFT(B30,AB30),ROW(OFFSET(INDIRECT("v14"),,,LEN(B30))))),0,SEARCH(" ",LEFT(B30,AB30),ROW(OFFSET(INDIRECT("v14"),,,LEN(B30))))))))</f>
        <v/>
      </c>
      <c r="AB30" s="951">
        <v>50</v>
      </c>
      <c r="AC30" s="915">
        <f t="shared" ca="1" si="12"/>
        <v>0</v>
      </c>
      <c r="AD30" s="916" t="str">
        <f t="shared" si="13"/>
        <v/>
      </c>
      <c r="AF30" s="913" t="str" cm="1">
        <f t="array" aca="1" ref="AF30" ca="1">IF(ISBLANK(K30),"",LEFT(B30,MIN(AG30,SUMPRODUCT(MAX((MID(B30,ROW(INDIRECT("1:"&amp;AG30)),1)=" ")*(ROW(INDIRECT("1:"&amp;AG30))))))))</f>
        <v/>
      </c>
      <c r="AG30" s="951">
        <v>34</v>
      </c>
      <c r="AH30" s="915">
        <f t="shared" ca="1" si="14"/>
        <v>0</v>
      </c>
      <c r="AI30" s="916" t="str">
        <f t="shared" si="15"/>
        <v/>
      </c>
      <c r="AK30" s="921"/>
      <c r="AL30" s="851"/>
      <c r="AM30" s="909"/>
      <c r="AN30" s="922">
        <f t="shared" si="22"/>
        <v>0</v>
      </c>
      <c r="AO30" s="923" t="str">
        <f t="shared" si="23"/>
        <v/>
      </c>
      <c r="AP30" s="874"/>
      <c r="AQ30" s="874"/>
    </row>
    <row r="31" spans="2:43" ht="26.25">
      <c r="B31" s="896" t="str">
        <f t="shared" si="7"/>
        <v/>
      </c>
      <c r="C31" s="897"/>
      <c r="D31" s="898"/>
      <c r="E31" s="899" t="str">
        <f t="shared" si="0"/>
        <v/>
      </c>
      <c r="F31" s="900" t="str">
        <f t="shared" si="1"/>
        <v/>
      </c>
      <c r="G31" s="900" t="str">
        <f t="shared" si="1"/>
        <v/>
      </c>
      <c r="H31" s="901" t="str">
        <f t="shared" si="2"/>
        <v/>
      </c>
      <c r="I31" s="902" t="str">
        <f t="shared" si="3"/>
        <v/>
      </c>
      <c r="J31" s="950" t="s">
        <v>1392</v>
      </c>
      <c r="K31" s="903"/>
      <c r="L31" s="904"/>
      <c r="M31" s="905">
        <f t="shared" si="21"/>
        <v>0</v>
      </c>
      <c r="N31" s="906" t="str">
        <f t="shared" si="9"/>
        <v/>
      </c>
      <c r="O31" s="907">
        <f t="shared" si="4"/>
        <v>0</v>
      </c>
      <c r="P31" s="908" t="str">
        <f t="shared" si="17"/>
        <v/>
      </c>
      <c r="Q31" s="909">
        <v>255</v>
      </c>
      <c r="R31" s="910" t="str">
        <f t="shared" si="18"/>
        <v/>
      </c>
      <c r="S31" s="911" t="str">
        <f t="shared" si="19"/>
        <v/>
      </c>
      <c r="T31" s="912" t="str">
        <f t="shared" si="20"/>
        <v/>
      </c>
      <c r="V31" s="913" t="str">
        <f t="shared" si="5"/>
        <v/>
      </c>
      <c r="W31" s="951">
        <v>50</v>
      </c>
      <c r="X31" s="915">
        <f t="shared" si="10"/>
        <v>0</v>
      </c>
      <c r="Y31" s="916" t="str">
        <f t="shared" si="11"/>
        <v/>
      </c>
      <c r="AA31" s="913" t="str" cm="1">
        <f t="array" aca="1" ref="AA31" ca="1">IF(ISBLANK(K31),"",LEFT(B31,MAX(IF(ISERROR(SEARCH(" ",LEFT(B31,AB31),ROW(OFFSET(INDIRECT("v14"),,,LEN(B31))))),0,SEARCH(" ",LEFT(B31,AB31),ROW(OFFSET(INDIRECT("v14"),,,LEN(B31))))))))</f>
        <v/>
      </c>
      <c r="AB31" s="951">
        <v>50</v>
      </c>
      <c r="AC31" s="915">
        <f t="shared" ca="1" si="12"/>
        <v>0</v>
      </c>
      <c r="AD31" s="916" t="str">
        <f t="shared" si="13"/>
        <v/>
      </c>
      <c r="AF31" s="913" t="str" cm="1">
        <f t="array" aca="1" ref="AF31" ca="1">IF(ISBLANK(K31),"",LEFT(B31,MIN(AG31,SUMPRODUCT(MAX((MID(B31,ROW(INDIRECT("1:"&amp;AG31)),1)=" ")*(ROW(INDIRECT("1:"&amp;AG31))))))))</f>
        <v/>
      </c>
      <c r="AG31" s="951">
        <v>35</v>
      </c>
      <c r="AH31" s="915">
        <f t="shared" ca="1" si="14"/>
        <v>0</v>
      </c>
      <c r="AI31" s="916" t="str">
        <f t="shared" si="15"/>
        <v/>
      </c>
      <c r="AK31" s="921"/>
      <c r="AL31" s="851"/>
      <c r="AM31" s="909"/>
      <c r="AN31" s="922">
        <f t="shared" si="22"/>
        <v>0</v>
      </c>
      <c r="AO31" s="923" t="str">
        <f t="shared" si="23"/>
        <v/>
      </c>
      <c r="AP31" s="874"/>
      <c r="AQ31" s="874"/>
    </row>
    <row r="32" spans="2:43" ht="26.25">
      <c r="B32" s="896" t="str">
        <f t="shared" si="7"/>
        <v/>
      </c>
      <c r="C32" s="897"/>
      <c r="D32" s="898"/>
      <c r="E32" s="899" t="str">
        <f t="shared" si="0"/>
        <v/>
      </c>
      <c r="F32" s="900" t="str">
        <f t="shared" si="1"/>
        <v/>
      </c>
      <c r="G32" s="900" t="str">
        <f t="shared" si="1"/>
        <v/>
      </c>
      <c r="H32" s="901" t="str">
        <f t="shared" si="2"/>
        <v/>
      </c>
      <c r="I32" s="902" t="str">
        <f t="shared" si="3"/>
        <v/>
      </c>
      <c r="J32" s="950" t="s">
        <v>1392</v>
      </c>
      <c r="K32" s="903"/>
      <c r="L32" s="904"/>
      <c r="M32" s="905">
        <f t="shared" si="21"/>
        <v>0</v>
      </c>
      <c r="N32" s="906" t="str">
        <f t="shared" si="9"/>
        <v/>
      </c>
      <c r="O32" s="907">
        <f t="shared" si="4"/>
        <v>0</v>
      </c>
      <c r="P32" s="908" t="str">
        <f t="shared" si="17"/>
        <v/>
      </c>
      <c r="Q32" s="909">
        <v>255</v>
      </c>
      <c r="R32" s="910" t="str">
        <f t="shared" si="18"/>
        <v/>
      </c>
      <c r="S32" s="911" t="str">
        <f t="shared" si="19"/>
        <v/>
      </c>
      <c r="T32" s="912" t="str">
        <f t="shared" si="20"/>
        <v/>
      </c>
      <c r="V32" s="913" t="str">
        <f t="shared" si="5"/>
        <v/>
      </c>
      <c r="W32" s="951">
        <v>50</v>
      </c>
      <c r="X32" s="915">
        <f t="shared" si="10"/>
        <v>0</v>
      </c>
      <c r="Y32" s="916" t="str">
        <f t="shared" si="11"/>
        <v/>
      </c>
      <c r="AA32" s="913" t="str" cm="1">
        <f t="array" aca="1" ref="AA32" ca="1">IF(ISBLANK(K32),"",LEFT(B32,MAX(IF(ISERROR(SEARCH(" ",LEFT(B32,AB32),ROW(OFFSET(INDIRECT("v14"),,,LEN(B32))))),0,SEARCH(" ",LEFT(B32,AB32),ROW(OFFSET(INDIRECT("v14"),,,LEN(B32))))))))</f>
        <v/>
      </c>
      <c r="AB32" s="951">
        <v>50</v>
      </c>
      <c r="AC32" s="915">
        <f t="shared" ca="1" si="12"/>
        <v>0</v>
      </c>
      <c r="AD32" s="916" t="str">
        <f t="shared" si="13"/>
        <v/>
      </c>
      <c r="AF32" s="913" t="str" cm="1">
        <f t="array" aca="1" ref="AF32" ca="1">IF(ISBLANK(K32),"",LEFT(B32,MIN(AG32,SUMPRODUCT(MAX((MID(B32,ROW(INDIRECT("1:"&amp;AG32)),1)=" ")*(ROW(INDIRECT("1:"&amp;AG32))))))))</f>
        <v/>
      </c>
      <c r="AG32" s="951">
        <v>36</v>
      </c>
      <c r="AH32" s="915">
        <f t="shared" ca="1" si="14"/>
        <v>0</v>
      </c>
      <c r="AI32" s="916" t="str">
        <f t="shared" si="15"/>
        <v/>
      </c>
      <c r="AK32" s="921"/>
      <c r="AL32" s="851"/>
      <c r="AM32" s="909"/>
      <c r="AN32" s="922">
        <f t="shared" si="22"/>
        <v>0</v>
      </c>
      <c r="AO32" s="923" t="str">
        <f t="shared" si="23"/>
        <v/>
      </c>
      <c r="AP32" s="874"/>
      <c r="AQ32" s="874"/>
    </row>
    <row r="33" spans="1:43" ht="26.25">
      <c r="B33" s="896" t="str">
        <f t="shared" si="7"/>
        <v/>
      </c>
      <c r="C33" s="897"/>
      <c r="D33" s="898"/>
      <c r="E33" s="899" t="str">
        <f t="shared" si="0"/>
        <v/>
      </c>
      <c r="F33" s="900" t="str">
        <f t="shared" si="1"/>
        <v/>
      </c>
      <c r="G33" s="900" t="str">
        <f t="shared" si="1"/>
        <v/>
      </c>
      <c r="H33" s="901" t="str">
        <f t="shared" si="2"/>
        <v/>
      </c>
      <c r="I33" s="902" t="str">
        <f t="shared" si="3"/>
        <v/>
      </c>
      <c r="J33" s="950" t="s">
        <v>1392</v>
      </c>
      <c r="K33" s="903"/>
      <c r="L33" s="904"/>
      <c r="M33" s="905">
        <f t="shared" si="21"/>
        <v>0</v>
      </c>
      <c r="N33" s="906" t="str">
        <f t="shared" si="9"/>
        <v/>
      </c>
      <c r="O33" s="907">
        <f t="shared" si="4"/>
        <v>0</v>
      </c>
      <c r="P33" s="908" t="str">
        <f t="shared" si="17"/>
        <v/>
      </c>
      <c r="Q33" s="909">
        <v>255</v>
      </c>
      <c r="R33" s="910" t="str">
        <f t="shared" si="18"/>
        <v/>
      </c>
      <c r="S33" s="911" t="str">
        <f t="shared" si="19"/>
        <v/>
      </c>
      <c r="T33" s="912" t="str">
        <f t="shared" si="20"/>
        <v/>
      </c>
      <c r="V33" s="913" t="str">
        <f t="shared" si="5"/>
        <v/>
      </c>
      <c r="W33" s="951">
        <v>50</v>
      </c>
      <c r="X33" s="915">
        <f t="shared" si="10"/>
        <v>0</v>
      </c>
      <c r="Y33" s="916" t="str">
        <f t="shared" si="11"/>
        <v/>
      </c>
      <c r="AA33" s="913" t="str" cm="1">
        <f t="array" aca="1" ref="AA33" ca="1">IF(ISBLANK(K33),"",LEFT(B33,MAX(IF(ISERROR(SEARCH(" ",LEFT(B33,AB33),ROW(OFFSET(INDIRECT("v14"),,,LEN(B33))))),0,SEARCH(" ",LEFT(B33,AB33),ROW(OFFSET(INDIRECT("v14"),,,LEN(B33))))))))</f>
        <v/>
      </c>
      <c r="AB33" s="951">
        <v>50</v>
      </c>
      <c r="AC33" s="915">
        <f t="shared" ca="1" si="12"/>
        <v>0</v>
      </c>
      <c r="AD33" s="916" t="str">
        <f t="shared" si="13"/>
        <v/>
      </c>
      <c r="AF33" s="913" t="str" cm="1">
        <f t="array" aca="1" ref="AF33" ca="1">IF(ISBLANK(K33),"",LEFT(B33,MIN(AG33,SUMPRODUCT(MAX((MID(B33,ROW(INDIRECT("1:"&amp;AG33)),1)=" ")*(ROW(INDIRECT("1:"&amp;AG33))))))))</f>
        <v/>
      </c>
      <c r="AG33" s="951">
        <v>37</v>
      </c>
      <c r="AH33" s="915">
        <f t="shared" ca="1" si="14"/>
        <v>0</v>
      </c>
      <c r="AI33" s="916" t="str">
        <f t="shared" si="15"/>
        <v/>
      </c>
      <c r="AK33" s="921"/>
      <c r="AL33" s="851"/>
      <c r="AM33" s="909"/>
      <c r="AN33" s="922">
        <f t="shared" si="22"/>
        <v>0</v>
      </c>
      <c r="AO33" s="923" t="str">
        <f t="shared" si="23"/>
        <v/>
      </c>
      <c r="AP33" s="874"/>
      <c r="AQ33" s="874"/>
    </row>
    <row r="34" spans="1:43" ht="26.25">
      <c r="B34" s="896" t="str">
        <f t="shared" si="7"/>
        <v/>
      </c>
      <c r="C34" s="897"/>
      <c r="D34" s="898"/>
      <c r="E34" s="899" t="str">
        <f t="shared" si="0"/>
        <v/>
      </c>
      <c r="F34" s="900" t="str">
        <f t="shared" si="1"/>
        <v/>
      </c>
      <c r="G34" s="900" t="str">
        <f t="shared" si="1"/>
        <v/>
      </c>
      <c r="H34" s="901" t="str">
        <f t="shared" si="2"/>
        <v/>
      </c>
      <c r="I34" s="902" t="str">
        <f t="shared" si="3"/>
        <v/>
      </c>
      <c r="J34" s="950" t="s">
        <v>1392</v>
      </c>
      <c r="K34" s="903"/>
      <c r="L34" s="904"/>
      <c r="M34" s="905">
        <f t="shared" si="21"/>
        <v>0</v>
      </c>
      <c r="N34" s="906" t="str">
        <f t="shared" si="9"/>
        <v/>
      </c>
      <c r="O34" s="907">
        <f t="shared" si="4"/>
        <v>0</v>
      </c>
      <c r="P34" s="908" t="str">
        <f t="shared" si="17"/>
        <v/>
      </c>
      <c r="Q34" s="909">
        <v>255</v>
      </c>
      <c r="R34" s="910" t="str">
        <f t="shared" si="18"/>
        <v/>
      </c>
      <c r="S34" s="911" t="str">
        <f t="shared" si="19"/>
        <v/>
      </c>
      <c r="T34" s="912" t="str">
        <f t="shared" si="20"/>
        <v/>
      </c>
      <c r="V34" s="913" t="str">
        <f t="shared" si="5"/>
        <v/>
      </c>
      <c r="W34" s="951">
        <v>50</v>
      </c>
      <c r="X34" s="915">
        <f t="shared" si="10"/>
        <v>0</v>
      </c>
      <c r="Y34" s="916" t="str">
        <f t="shared" si="11"/>
        <v/>
      </c>
      <c r="AA34" s="913" t="str" cm="1">
        <f t="array" aca="1" ref="AA34" ca="1">IF(ISBLANK(K34),"",LEFT(B34,MAX(IF(ISERROR(SEARCH(" ",LEFT(B34,AB34),ROW(OFFSET(INDIRECT("v14"),,,LEN(B34))))),0,SEARCH(" ",LEFT(B34,AB34),ROW(OFFSET(INDIRECT("v14"),,,LEN(B34))))))))</f>
        <v/>
      </c>
      <c r="AB34" s="951">
        <v>50</v>
      </c>
      <c r="AC34" s="915">
        <f t="shared" ca="1" si="12"/>
        <v>0</v>
      </c>
      <c r="AD34" s="916" t="str">
        <f t="shared" si="13"/>
        <v/>
      </c>
      <c r="AF34" s="913" t="str" cm="1">
        <f t="array" aca="1" ref="AF34" ca="1">IF(ISBLANK(K34),"",LEFT(B34,MIN(AG34,SUMPRODUCT(MAX((MID(B34,ROW(INDIRECT("1:"&amp;AG34)),1)=" ")*(ROW(INDIRECT("1:"&amp;AG34))))))))</f>
        <v/>
      </c>
      <c r="AG34" s="951">
        <v>38</v>
      </c>
      <c r="AH34" s="915">
        <f t="shared" ca="1" si="14"/>
        <v>0</v>
      </c>
      <c r="AI34" s="916" t="str">
        <f t="shared" si="15"/>
        <v/>
      </c>
      <c r="AK34" s="921"/>
      <c r="AL34" s="851"/>
      <c r="AM34" s="909"/>
      <c r="AN34" s="922">
        <f t="shared" si="22"/>
        <v>0</v>
      </c>
      <c r="AO34" s="923" t="str">
        <f t="shared" si="23"/>
        <v/>
      </c>
      <c r="AP34" s="874"/>
      <c r="AQ34" s="874"/>
    </row>
    <row r="35" spans="1:43" ht="26.25">
      <c r="B35" s="896" t="str">
        <f t="shared" si="7"/>
        <v/>
      </c>
      <c r="C35" s="897"/>
      <c r="D35" s="898"/>
      <c r="E35" s="899" t="str">
        <f t="shared" si="0"/>
        <v/>
      </c>
      <c r="F35" s="900" t="str">
        <f t="shared" si="1"/>
        <v/>
      </c>
      <c r="G35" s="900" t="str">
        <f t="shared" si="1"/>
        <v/>
      </c>
      <c r="H35" s="901" t="str">
        <f t="shared" si="2"/>
        <v/>
      </c>
      <c r="I35" s="902" t="str">
        <f t="shared" si="3"/>
        <v/>
      </c>
      <c r="J35" s="950" t="s">
        <v>1392</v>
      </c>
      <c r="K35" s="903"/>
      <c r="L35" s="904"/>
      <c r="M35" s="905">
        <f t="shared" si="21"/>
        <v>0</v>
      </c>
      <c r="N35" s="906" t="str">
        <f t="shared" si="9"/>
        <v/>
      </c>
      <c r="O35" s="907">
        <f t="shared" si="4"/>
        <v>0</v>
      </c>
      <c r="P35" s="908" t="str">
        <f t="shared" si="17"/>
        <v/>
      </c>
      <c r="Q35" s="909">
        <v>255</v>
      </c>
      <c r="R35" s="910" t="str">
        <f t="shared" si="18"/>
        <v/>
      </c>
      <c r="S35" s="911" t="str">
        <f t="shared" si="19"/>
        <v/>
      </c>
      <c r="T35" s="912" t="str">
        <f t="shared" si="20"/>
        <v/>
      </c>
      <c r="V35" s="913" t="str">
        <f t="shared" si="5"/>
        <v/>
      </c>
      <c r="W35" s="951">
        <v>50</v>
      </c>
      <c r="X35" s="915">
        <f t="shared" si="10"/>
        <v>0</v>
      </c>
      <c r="Y35" s="916" t="str">
        <f t="shared" si="11"/>
        <v/>
      </c>
      <c r="AA35" s="913" t="str" cm="1">
        <f t="array" aca="1" ref="AA35" ca="1">IF(ISBLANK(K35),"",LEFT(B35,MAX(IF(ISERROR(SEARCH(" ",LEFT(B35,AB35),ROW(OFFSET(INDIRECT("v14"),,,LEN(B35))))),0,SEARCH(" ",LEFT(B35,AB35),ROW(OFFSET(INDIRECT("v14"),,,LEN(B35))))))))</f>
        <v/>
      </c>
      <c r="AB35" s="951">
        <v>50</v>
      </c>
      <c r="AC35" s="915">
        <f t="shared" ca="1" si="12"/>
        <v>0</v>
      </c>
      <c r="AD35" s="916" t="str">
        <f t="shared" si="13"/>
        <v/>
      </c>
      <c r="AF35" s="913" t="str" cm="1">
        <f t="array" aca="1" ref="AF35" ca="1">IF(ISBLANK(K35),"",LEFT(B35,MIN(AG35,SUMPRODUCT(MAX((MID(B35,ROW(INDIRECT("1:"&amp;AG35)),1)=" ")*(ROW(INDIRECT("1:"&amp;AG35))))))))</f>
        <v/>
      </c>
      <c r="AG35" s="951">
        <v>39</v>
      </c>
      <c r="AH35" s="915">
        <f t="shared" ca="1" si="14"/>
        <v>0</v>
      </c>
      <c r="AI35" s="916" t="str">
        <f t="shared" si="15"/>
        <v/>
      </c>
      <c r="AK35" s="921"/>
      <c r="AL35" s="851"/>
      <c r="AM35" s="909"/>
      <c r="AN35" s="922">
        <f t="shared" si="22"/>
        <v>0</v>
      </c>
      <c r="AO35" s="923" t="str">
        <f t="shared" si="23"/>
        <v/>
      </c>
      <c r="AP35" s="874"/>
      <c r="AQ35" s="874"/>
    </row>
    <row r="36" spans="1:43" ht="26.25">
      <c r="B36" s="896" t="str">
        <f t="shared" si="7"/>
        <v/>
      </c>
      <c r="C36" s="897"/>
      <c r="D36" s="898"/>
      <c r="E36" s="899" t="str">
        <f t="shared" si="0"/>
        <v/>
      </c>
      <c r="F36" s="900" t="str">
        <f t="shared" si="1"/>
        <v/>
      </c>
      <c r="G36" s="900" t="str">
        <f t="shared" si="1"/>
        <v/>
      </c>
      <c r="H36" s="901" t="str">
        <f t="shared" si="2"/>
        <v/>
      </c>
      <c r="I36" s="902" t="str">
        <f t="shared" si="3"/>
        <v/>
      </c>
      <c r="J36" s="950" t="s">
        <v>1392</v>
      </c>
      <c r="K36" s="903"/>
      <c r="L36" s="904"/>
      <c r="M36" s="905">
        <f t="shared" si="21"/>
        <v>0</v>
      </c>
      <c r="N36" s="906" t="str">
        <f t="shared" si="9"/>
        <v/>
      </c>
      <c r="O36" s="907">
        <f t="shared" si="4"/>
        <v>0</v>
      </c>
      <c r="P36" s="908" t="str">
        <f t="shared" si="17"/>
        <v/>
      </c>
      <c r="Q36" s="909">
        <v>255</v>
      </c>
      <c r="R36" s="910" t="str">
        <f t="shared" si="18"/>
        <v/>
      </c>
      <c r="S36" s="911" t="str">
        <f t="shared" si="19"/>
        <v/>
      </c>
      <c r="T36" s="912" t="str">
        <f t="shared" si="20"/>
        <v/>
      </c>
      <c r="V36" s="913" t="str">
        <f t="shared" si="5"/>
        <v/>
      </c>
      <c r="W36" s="951">
        <v>50</v>
      </c>
      <c r="X36" s="915">
        <f t="shared" si="10"/>
        <v>0</v>
      </c>
      <c r="Y36" s="916" t="str">
        <f t="shared" si="11"/>
        <v/>
      </c>
      <c r="AA36" s="913" t="str" cm="1">
        <f t="array" aca="1" ref="AA36" ca="1">IF(ISBLANK(K36),"",LEFT(B36,MAX(IF(ISERROR(SEARCH(" ",LEFT(B36,AB36),ROW(OFFSET(INDIRECT("v14"),,,LEN(B36))))),0,SEARCH(" ",LEFT(B36,AB36),ROW(OFFSET(INDIRECT("v14"),,,LEN(B36))))))))</f>
        <v/>
      </c>
      <c r="AB36" s="951">
        <v>50</v>
      </c>
      <c r="AC36" s="915">
        <f t="shared" ca="1" si="12"/>
        <v>0</v>
      </c>
      <c r="AD36" s="916" t="str">
        <f t="shared" si="13"/>
        <v/>
      </c>
      <c r="AF36" s="913" t="str" cm="1">
        <f t="array" aca="1" ref="AF36" ca="1">IF(ISBLANK(K36),"",LEFT(B36,MIN(AG36,SUMPRODUCT(MAX((MID(B36,ROW(INDIRECT("1:"&amp;AG36)),1)=" ")*(ROW(INDIRECT("1:"&amp;AG36))))))))</f>
        <v/>
      </c>
      <c r="AG36" s="951">
        <v>40</v>
      </c>
      <c r="AH36" s="915">
        <f t="shared" ca="1" si="14"/>
        <v>0</v>
      </c>
      <c r="AI36" s="916" t="str">
        <f t="shared" si="15"/>
        <v/>
      </c>
      <c r="AK36" s="921"/>
      <c r="AL36" s="851"/>
      <c r="AM36" s="909"/>
      <c r="AN36" s="922">
        <f t="shared" si="22"/>
        <v>0</v>
      </c>
      <c r="AO36" s="923" t="str">
        <f t="shared" si="23"/>
        <v/>
      </c>
      <c r="AP36" s="874"/>
      <c r="AQ36" s="874"/>
    </row>
    <row r="37" spans="1:43">
      <c r="A37" s="928"/>
      <c r="B37" s="929"/>
      <c r="C37" s="929"/>
      <c r="D37" s="929"/>
      <c r="E37" s="930" t="str">
        <f>SUBSTITUTE(K37,"—","",1)</f>
        <v/>
      </c>
      <c r="F37" s="929" t="str">
        <f t="shared" ref="F37" si="24">TRIM(E37)</f>
        <v/>
      </c>
      <c r="G37" s="929"/>
      <c r="H37" s="929"/>
      <c r="I37" s="929"/>
      <c r="K37" s="928"/>
      <c r="L37" s="928"/>
      <c r="M37" s="928"/>
      <c r="N37" s="928"/>
      <c r="O37" s="928"/>
      <c r="P37" s="928"/>
      <c r="Q37" s="928"/>
      <c r="R37" s="928"/>
      <c r="S37" s="928"/>
      <c r="T37" s="928"/>
      <c r="V37" s="928"/>
      <c r="W37" s="928"/>
      <c r="X37" s="928"/>
      <c r="Y37" s="928"/>
      <c r="AA37" s="928"/>
      <c r="AB37" s="928"/>
      <c r="AC37" s="928"/>
      <c r="AD37" s="928"/>
      <c r="AF37" s="928"/>
      <c r="AG37" s="928"/>
      <c r="AH37" s="928"/>
      <c r="AI37" s="928"/>
      <c r="AK37" s="928"/>
      <c r="AL37" s="928"/>
      <c r="AM37" s="928"/>
      <c r="AN37" s="928"/>
      <c r="AO37" s="928"/>
      <c r="AP37" s="928"/>
      <c r="AQ37" s="928"/>
    </row>
    <row r="38" spans="1:43" ht="21.75" thickBot="1">
      <c r="B38" s="848"/>
      <c r="C38" s="848"/>
      <c r="D38" s="848"/>
      <c r="E38" s="849"/>
      <c r="F38" s="848"/>
      <c r="G38" s="848"/>
      <c r="H38" s="848"/>
      <c r="I38" s="848"/>
    </row>
    <row r="39" spans="1:43">
      <c r="B39" s="931" t="s">
        <v>1328</v>
      </c>
      <c r="C39" s="848"/>
      <c r="D39" s="848"/>
      <c r="E39" s="849"/>
      <c r="F39" s="848"/>
      <c r="G39" s="848"/>
      <c r="H39" s="848"/>
      <c r="I39" s="848"/>
      <c r="K39" s="932" t="s">
        <v>1329</v>
      </c>
    </row>
    <row r="40" spans="1:43">
      <c r="B40" s="933" t="s">
        <v>1330</v>
      </c>
      <c r="C40" s="848"/>
      <c r="D40" s="848"/>
      <c r="E40" s="849"/>
      <c r="F40" s="848"/>
      <c r="G40" s="848"/>
      <c r="H40" s="848"/>
      <c r="I40" s="848"/>
      <c r="K40" s="934" t="s">
        <v>1331</v>
      </c>
    </row>
    <row r="41" spans="1:43">
      <c r="B41" s="933" t="s">
        <v>1332</v>
      </c>
      <c r="C41" s="848"/>
      <c r="D41" s="848"/>
      <c r="E41" s="849"/>
      <c r="F41" s="848"/>
      <c r="G41" s="848"/>
      <c r="H41" s="848"/>
      <c r="I41" s="848"/>
      <c r="K41" s="934" t="s">
        <v>1418</v>
      </c>
    </row>
    <row r="42" spans="1:43">
      <c r="B42" s="933" t="s">
        <v>1333</v>
      </c>
      <c r="C42" s="848"/>
      <c r="D42" s="848"/>
      <c r="E42" s="849"/>
      <c r="F42" s="848"/>
      <c r="G42" s="848"/>
      <c r="H42" s="848"/>
      <c r="I42" s="848"/>
      <c r="K42" s="934" t="s">
        <v>1419</v>
      </c>
    </row>
    <row r="43" spans="1:43" ht="21" customHeight="1">
      <c r="B43" s="933" t="s">
        <v>1334</v>
      </c>
      <c r="C43" s="848"/>
      <c r="D43" s="848"/>
      <c r="E43" s="849"/>
      <c r="F43" s="848"/>
      <c r="G43" s="848"/>
      <c r="H43" s="848"/>
      <c r="I43" s="848"/>
      <c r="K43" s="934" t="s">
        <v>1335</v>
      </c>
    </row>
    <row r="44" spans="1:43" ht="21.75" thickBot="1">
      <c r="B44" s="935"/>
      <c r="C44" s="848"/>
      <c r="D44" s="848"/>
      <c r="E44" s="849"/>
      <c r="F44" s="848"/>
      <c r="G44" s="848"/>
      <c r="H44" s="848"/>
      <c r="I44" s="848"/>
      <c r="K44" s="936" t="s">
        <v>1336</v>
      </c>
    </row>
    <row r="45" spans="1:43">
      <c r="B45" s="848"/>
      <c r="C45" s="848"/>
      <c r="D45" s="848"/>
      <c r="E45" s="849"/>
      <c r="F45" s="848"/>
      <c r="G45" s="848"/>
      <c r="H45" s="848"/>
      <c r="I45" s="848"/>
    </row>
    <row r="47" spans="1:43" s="837" customFormat="1" ht="30" customHeight="1">
      <c r="A47" s="835"/>
      <c r="B47" s="835"/>
      <c r="C47" s="835"/>
      <c r="D47" s="835"/>
      <c r="E47" s="953"/>
      <c r="F47" s="953"/>
      <c r="G47" s="835"/>
      <c r="H47" s="835"/>
      <c r="I47" s="835"/>
      <c r="L47" s="954"/>
      <c r="M47" s="954"/>
      <c r="N47" s="954"/>
      <c r="O47" s="954"/>
      <c r="P47" s="954"/>
      <c r="Q47" s="844"/>
      <c r="R47" s="844"/>
      <c r="S47" s="844"/>
      <c r="T47" s="844"/>
      <c r="U47" s="844"/>
      <c r="V47" s="844"/>
      <c r="W47" s="844"/>
      <c r="X47" s="844"/>
      <c r="Y47" s="844"/>
      <c r="Z47" s="844"/>
      <c r="AA47" s="844"/>
      <c r="AB47" s="844"/>
      <c r="AC47" s="844"/>
    </row>
    <row r="48" spans="1:43" s="837" customFormat="1" ht="30" customHeight="1">
      <c r="A48" s="835"/>
      <c r="B48" s="838"/>
      <c r="C48" s="835"/>
      <c r="D48" s="955" t="s">
        <v>1313</v>
      </c>
      <c r="E48" s="955"/>
      <c r="F48" s="955"/>
      <c r="G48" s="835"/>
      <c r="H48" s="835"/>
      <c r="I48" s="956"/>
      <c r="L48" s="957"/>
      <c r="M48" s="957"/>
      <c r="N48" s="957"/>
      <c r="O48" s="957"/>
      <c r="P48" s="957"/>
      <c r="Q48" s="957"/>
      <c r="R48" s="957"/>
      <c r="S48" s="957"/>
      <c r="T48" s="957"/>
      <c r="U48" s="957"/>
      <c r="V48" s="844"/>
      <c r="W48" s="686"/>
      <c r="X48" s="1294"/>
      <c r="Y48" s="1294"/>
      <c r="Z48" s="1294"/>
      <c r="AA48" s="1294"/>
      <c r="AB48" s="686"/>
      <c r="AC48" s="844"/>
    </row>
    <row r="49" spans="1:29" s="837" customFormat="1" ht="30" customHeight="1">
      <c r="A49" s="835"/>
      <c r="B49" s="838"/>
      <c r="C49" s="835"/>
      <c r="D49" s="955"/>
      <c r="E49" s="955"/>
      <c r="F49" s="955"/>
      <c r="G49" s="835"/>
      <c r="H49" s="835"/>
      <c r="I49" s="956"/>
      <c r="L49" s="957"/>
      <c r="M49" s="957"/>
      <c r="N49" s="957"/>
      <c r="O49" s="957"/>
      <c r="P49" s="957"/>
      <c r="Q49" s="957"/>
      <c r="R49" s="957"/>
      <c r="S49" s="957"/>
      <c r="T49" s="957"/>
      <c r="U49" s="957"/>
      <c r="V49" s="844"/>
      <c r="W49" s="958"/>
      <c r="X49" s="1294"/>
      <c r="Y49" s="1294"/>
      <c r="Z49" s="1294"/>
      <c r="AA49" s="1294"/>
      <c r="AB49" s="686"/>
      <c r="AC49" s="844"/>
    </row>
    <row r="50" spans="1:29" s="837" customFormat="1" ht="30" customHeight="1">
      <c r="A50" s="835"/>
      <c r="B50" s="839"/>
      <c r="C50" s="835"/>
      <c r="D50" s="959" t="s">
        <v>1430</v>
      </c>
      <c r="E50" s="959"/>
      <c r="F50" s="953"/>
      <c r="G50" s="835"/>
      <c r="H50" s="835"/>
      <c r="I50" s="956"/>
      <c r="L50" s="957"/>
      <c r="M50" s="957"/>
      <c r="N50" s="957"/>
      <c r="O50" s="957"/>
      <c r="P50" s="957"/>
      <c r="Q50" s="957"/>
      <c r="R50" s="957"/>
      <c r="S50" s="957"/>
      <c r="T50" s="957"/>
      <c r="U50" s="957"/>
      <c r="V50" s="844"/>
      <c r="W50" s="686"/>
      <c r="X50" s="1294"/>
      <c r="Y50" s="1294"/>
      <c r="Z50" s="1294"/>
      <c r="AA50" s="1294"/>
      <c r="AB50" s="686"/>
      <c r="AC50" s="844"/>
    </row>
    <row r="51" spans="1:29" s="837" customFormat="1" ht="30" customHeight="1">
      <c r="A51" s="835"/>
      <c r="B51" s="839"/>
      <c r="C51" s="835"/>
      <c r="D51" s="959" t="s">
        <v>1315</v>
      </c>
      <c r="E51" s="959"/>
      <c r="F51" s="953"/>
      <c r="G51" s="835"/>
      <c r="H51" s="835"/>
      <c r="I51" s="956"/>
      <c r="L51" s="957"/>
      <c r="M51" s="957"/>
      <c r="N51" s="957"/>
      <c r="O51" s="957"/>
      <c r="P51" s="957"/>
      <c r="Q51" s="957"/>
      <c r="R51" s="957"/>
      <c r="S51" s="957"/>
      <c r="T51" s="957"/>
      <c r="U51" s="957"/>
      <c r="V51" s="844"/>
      <c r="W51" s="958"/>
      <c r="X51" s="1294"/>
      <c r="Y51" s="1294"/>
      <c r="Z51" s="1294"/>
      <c r="AA51" s="1294"/>
      <c r="AB51" s="686"/>
      <c r="AC51" s="844"/>
    </row>
    <row r="52" spans="1:29" s="837" customFormat="1" ht="30" customHeight="1">
      <c r="A52" s="835"/>
      <c r="B52" s="839"/>
      <c r="C52" s="835"/>
      <c r="D52" s="959" t="s">
        <v>1316</v>
      </c>
      <c r="E52" s="959"/>
      <c r="F52" s="953"/>
      <c r="G52" s="835"/>
      <c r="H52" s="835"/>
      <c r="I52" s="956"/>
      <c r="L52" s="957"/>
      <c r="M52" s="957"/>
      <c r="N52" s="957"/>
      <c r="O52" s="957"/>
      <c r="P52" s="957"/>
      <c r="Q52" s="957"/>
      <c r="R52" s="957"/>
      <c r="S52" s="957"/>
      <c r="T52" s="957"/>
      <c r="U52" s="957"/>
      <c r="V52" s="844"/>
      <c r="W52" s="686"/>
      <c r="X52" s="1294"/>
      <c r="Y52" s="1294"/>
      <c r="Z52" s="1294"/>
      <c r="AA52" s="1294"/>
      <c r="AB52" s="686"/>
      <c r="AC52" s="844"/>
    </row>
    <row r="53" spans="1:29" s="837" customFormat="1" ht="30" customHeight="1">
      <c r="A53" s="835"/>
      <c r="B53" s="840"/>
      <c r="C53" s="835"/>
      <c r="D53" s="835"/>
      <c r="E53" s="835"/>
      <c r="F53" s="835"/>
      <c r="G53" s="835"/>
      <c r="H53" s="835"/>
      <c r="I53" s="956"/>
      <c r="L53" s="957"/>
      <c r="M53" s="957"/>
      <c r="N53" s="957"/>
      <c r="O53" s="957"/>
      <c r="P53" s="957"/>
      <c r="Q53" s="957"/>
      <c r="R53" s="957"/>
      <c r="S53" s="957"/>
      <c r="T53" s="957"/>
      <c r="U53" s="957"/>
      <c r="V53" s="844"/>
      <c r="W53" s="958"/>
      <c r="X53" s="1294"/>
      <c r="Y53" s="1294"/>
      <c r="Z53" s="1294"/>
      <c r="AA53" s="1294"/>
      <c r="AB53" s="686"/>
      <c r="AC53" s="844"/>
    </row>
    <row r="54" spans="1:29" s="837" customFormat="1" ht="30" customHeight="1">
      <c r="A54" s="835"/>
      <c r="B54" s="841" t="s">
        <v>1317</v>
      </c>
      <c r="C54" s="835"/>
      <c r="D54" s="835"/>
      <c r="E54" s="835"/>
      <c r="F54" s="835"/>
      <c r="G54" s="835"/>
      <c r="H54" s="835"/>
      <c r="I54" s="956"/>
      <c r="L54" s="957"/>
      <c r="M54" s="957"/>
      <c r="N54" s="957"/>
      <c r="O54" s="957"/>
      <c r="P54" s="957"/>
      <c r="Q54" s="957"/>
      <c r="R54" s="957"/>
      <c r="S54" s="957"/>
      <c r="T54" s="957"/>
      <c r="U54" s="957"/>
      <c r="V54" s="844"/>
      <c r="W54" s="686"/>
      <c r="X54" s="1294"/>
      <c r="Y54" s="1294"/>
      <c r="Z54" s="1294"/>
      <c r="AA54" s="1294"/>
      <c r="AB54" s="686"/>
      <c r="AC54" s="844"/>
    </row>
    <row r="55" spans="1:29" s="837" customFormat="1" ht="30" customHeight="1">
      <c r="A55" s="835"/>
      <c r="B55" s="838"/>
      <c r="C55" s="835"/>
      <c r="D55" s="835"/>
      <c r="E55" s="835"/>
      <c r="F55" s="835"/>
      <c r="G55" s="835"/>
      <c r="H55" s="835"/>
      <c r="I55" s="956"/>
      <c r="L55" s="957"/>
      <c r="M55" s="957"/>
      <c r="N55" s="957"/>
      <c r="O55" s="957"/>
      <c r="P55" s="957"/>
      <c r="Q55" s="957"/>
      <c r="R55" s="957"/>
      <c r="S55" s="957"/>
      <c r="T55" s="957"/>
      <c r="U55" s="957"/>
      <c r="V55" s="844"/>
      <c r="W55" s="958"/>
      <c r="X55" s="1294"/>
      <c r="Y55" s="1294"/>
      <c r="Z55" s="1294"/>
      <c r="AA55" s="1294"/>
      <c r="AB55" s="686"/>
      <c r="AC55" s="844"/>
    </row>
    <row r="56" spans="1:29" s="837" customFormat="1" ht="30" customHeight="1">
      <c r="A56" s="835"/>
      <c r="B56" s="839" t="s">
        <v>1318</v>
      </c>
      <c r="C56" s="835"/>
      <c r="D56" s="835"/>
      <c r="E56" s="835"/>
      <c r="F56" s="835"/>
      <c r="G56" s="835"/>
      <c r="H56" s="835"/>
      <c r="I56" s="956"/>
      <c r="L56" s="957"/>
      <c r="M56" s="957"/>
      <c r="N56" s="957"/>
      <c r="O56" s="957"/>
      <c r="P56" s="957"/>
      <c r="Q56" s="957"/>
      <c r="R56" s="957"/>
      <c r="S56" s="957"/>
      <c r="T56" s="957"/>
      <c r="U56" s="957"/>
      <c r="V56" s="844"/>
      <c r="W56" s="686"/>
      <c r="X56" s="1294"/>
      <c r="Y56" s="1294"/>
      <c r="Z56" s="1294"/>
      <c r="AA56" s="1294"/>
      <c r="AB56" s="686"/>
      <c r="AC56" s="844"/>
    </row>
    <row r="57" spans="1:29" s="837" customFormat="1" ht="30" customHeight="1">
      <c r="A57" s="835"/>
      <c r="B57" s="839" t="s">
        <v>1319</v>
      </c>
      <c r="C57" s="835"/>
      <c r="D57" s="835"/>
      <c r="E57" s="835"/>
      <c r="F57" s="835"/>
      <c r="G57" s="835"/>
      <c r="H57" s="835"/>
      <c r="I57" s="956"/>
      <c r="L57" s="957"/>
      <c r="M57" s="957"/>
      <c r="N57" s="957"/>
      <c r="O57" s="957"/>
      <c r="P57" s="957"/>
      <c r="Q57" s="957"/>
      <c r="R57" s="957"/>
      <c r="S57" s="957"/>
      <c r="T57" s="957"/>
      <c r="U57" s="957"/>
      <c r="V57" s="844"/>
      <c r="W57" s="958"/>
      <c r="X57" s="1294"/>
      <c r="Y57" s="1294"/>
      <c r="Z57" s="1294"/>
      <c r="AA57" s="1294"/>
      <c r="AB57" s="686"/>
      <c r="AC57" s="844"/>
    </row>
    <row r="58" spans="1:29" s="837" customFormat="1" ht="30" customHeight="1">
      <c r="A58" s="835"/>
      <c r="B58" s="839" t="s">
        <v>1320</v>
      </c>
      <c r="C58" s="835"/>
      <c r="D58" s="835"/>
      <c r="E58" s="835"/>
      <c r="F58" s="835"/>
      <c r="G58" s="835"/>
      <c r="H58" s="835"/>
      <c r="I58" s="956"/>
      <c r="L58" s="957"/>
      <c r="M58" s="957"/>
      <c r="N58" s="957"/>
      <c r="O58" s="957"/>
      <c r="P58" s="957"/>
      <c r="Q58" s="957"/>
      <c r="R58" s="957"/>
      <c r="S58" s="957"/>
      <c r="T58" s="957"/>
      <c r="U58" s="957"/>
      <c r="V58" s="844"/>
      <c r="W58" s="686"/>
      <c r="X58" s="1294"/>
      <c r="Y58" s="1294"/>
      <c r="Z58" s="1294"/>
      <c r="AA58" s="1294"/>
      <c r="AB58" s="686"/>
      <c r="AC58" s="844"/>
    </row>
    <row r="59" spans="1:29" s="837" customFormat="1" ht="30" customHeight="1">
      <c r="A59" s="835"/>
      <c r="B59" s="840"/>
      <c r="C59" s="835"/>
      <c r="D59" s="835"/>
      <c r="E59" s="835"/>
      <c r="F59" s="835"/>
      <c r="G59" s="835"/>
      <c r="H59" s="835"/>
      <c r="I59" s="956"/>
      <c r="L59" s="957"/>
      <c r="M59" s="957"/>
      <c r="N59" s="957"/>
      <c r="O59" s="957"/>
      <c r="P59" s="957"/>
      <c r="Q59" s="957"/>
      <c r="R59" s="957"/>
      <c r="S59" s="957"/>
      <c r="T59" s="957"/>
      <c r="U59" s="957"/>
      <c r="V59" s="844"/>
      <c r="W59" s="958"/>
      <c r="X59" s="1294"/>
      <c r="Y59" s="1294"/>
      <c r="Z59" s="1294"/>
      <c r="AA59" s="1294"/>
      <c r="AB59" s="686"/>
      <c r="AC59" s="844"/>
    </row>
    <row r="60" spans="1:29" s="837" customFormat="1" ht="30" customHeight="1">
      <c r="A60" s="835"/>
      <c r="B60" s="842" t="s">
        <v>1321</v>
      </c>
      <c r="C60" s="835"/>
      <c r="D60" s="835"/>
      <c r="E60" s="835"/>
      <c r="F60" s="835"/>
      <c r="G60" s="835"/>
      <c r="H60" s="835"/>
      <c r="I60" s="956"/>
      <c r="L60" s="957"/>
      <c r="M60" s="957"/>
      <c r="N60" s="957"/>
      <c r="O60" s="957"/>
      <c r="P60" s="957"/>
      <c r="Q60" s="957"/>
      <c r="R60" s="957"/>
      <c r="S60" s="957"/>
      <c r="T60" s="957"/>
      <c r="U60" s="957"/>
      <c r="V60" s="844"/>
      <c r="W60" s="686"/>
      <c r="X60" s="1294"/>
      <c r="Y60" s="1294"/>
      <c r="Z60" s="1294"/>
      <c r="AA60" s="1294"/>
      <c r="AB60" s="686"/>
      <c r="AC60" s="844"/>
    </row>
    <row r="61" spans="1:29" s="837" customFormat="1" ht="30" customHeight="1">
      <c r="A61" s="835"/>
      <c r="B61" s="840"/>
      <c r="C61" s="835"/>
      <c r="D61" s="835"/>
      <c r="E61" s="835"/>
      <c r="F61" s="835"/>
      <c r="G61" s="835"/>
      <c r="H61" s="835"/>
      <c r="I61" s="956"/>
      <c r="L61" s="957"/>
      <c r="M61" s="957"/>
      <c r="N61" s="957"/>
      <c r="O61" s="957"/>
      <c r="P61" s="957"/>
      <c r="Q61" s="957"/>
      <c r="R61" s="957"/>
      <c r="S61" s="957"/>
      <c r="T61" s="957"/>
      <c r="U61" s="957"/>
      <c r="V61" s="844"/>
      <c r="W61" s="958"/>
      <c r="X61" s="1294"/>
      <c r="Y61" s="1294"/>
      <c r="Z61" s="1294"/>
      <c r="AA61" s="1294"/>
      <c r="AB61" s="686"/>
      <c r="AC61" s="844"/>
    </row>
    <row r="62" spans="1:29" s="837" customFormat="1" ht="30" customHeight="1">
      <c r="A62" s="835"/>
      <c r="B62" s="839" t="s">
        <v>1322</v>
      </c>
      <c r="C62" s="835"/>
      <c r="D62" s="835"/>
      <c r="E62" s="835"/>
      <c r="F62" s="835"/>
      <c r="G62" s="835"/>
      <c r="H62" s="835"/>
      <c r="I62" s="956"/>
      <c r="L62" s="957"/>
      <c r="M62" s="957"/>
      <c r="N62" s="957"/>
      <c r="O62" s="957"/>
      <c r="P62" s="957"/>
      <c r="Q62" s="957"/>
      <c r="R62" s="957"/>
      <c r="S62" s="957"/>
      <c r="T62" s="957"/>
      <c r="U62" s="957"/>
      <c r="V62" s="844"/>
      <c r="W62" s="686"/>
      <c r="X62" s="1294"/>
      <c r="Y62" s="1294"/>
      <c r="Z62" s="1294"/>
      <c r="AA62" s="1294"/>
      <c r="AB62" s="686"/>
      <c r="AC62" s="844"/>
    </row>
    <row r="63" spans="1:29" s="837" customFormat="1" ht="30" customHeight="1">
      <c r="A63" s="835"/>
      <c r="B63" s="840"/>
      <c r="C63" s="835"/>
      <c r="D63" s="835"/>
      <c r="E63" s="835"/>
      <c r="F63" s="835"/>
      <c r="G63" s="835"/>
      <c r="H63" s="835"/>
      <c r="I63" s="956"/>
      <c r="L63" s="957"/>
      <c r="M63" s="957"/>
      <c r="N63" s="957"/>
      <c r="O63" s="957"/>
      <c r="P63" s="957"/>
      <c r="Q63" s="957"/>
      <c r="R63" s="957"/>
      <c r="S63" s="957"/>
      <c r="T63" s="957"/>
      <c r="U63" s="957"/>
      <c r="V63" s="844"/>
      <c r="W63" s="958"/>
      <c r="X63" s="1294"/>
      <c r="Y63" s="1294"/>
      <c r="Z63" s="1294"/>
      <c r="AA63" s="1294"/>
      <c r="AB63" s="686"/>
      <c r="AC63" s="844"/>
    </row>
    <row r="64" spans="1:29" s="837" customFormat="1" ht="30" customHeight="1">
      <c r="A64" s="835"/>
      <c r="B64" s="839" t="s">
        <v>1323</v>
      </c>
      <c r="C64" s="835"/>
      <c r="D64" s="835"/>
      <c r="E64" s="835"/>
      <c r="F64" s="835"/>
      <c r="G64" s="835"/>
      <c r="H64" s="835"/>
      <c r="I64" s="956"/>
      <c r="L64" s="957"/>
      <c r="M64" s="957"/>
      <c r="N64" s="957"/>
      <c r="O64" s="957"/>
      <c r="P64" s="957"/>
      <c r="Q64" s="957"/>
      <c r="R64" s="957"/>
      <c r="S64" s="957"/>
      <c r="T64" s="957"/>
      <c r="U64" s="957"/>
      <c r="V64" s="844"/>
      <c r="W64" s="686"/>
      <c r="X64" s="1294"/>
      <c r="Y64" s="1294"/>
      <c r="Z64" s="1294"/>
      <c r="AA64" s="1294"/>
      <c r="AB64" s="686"/>
      <c r="AC64" s="844"/>
    </row>
    <row r="65" spans="1:32" s="837" customFormat="1" ht="30" customHeight="1">
      <c r="A65" s="835"/>
      <c r="B65" s="836"/>
      <c r="C65" s="836"/>
      <c r="D65" s="836"/>
      <c r="E65" s="836"/>
      <c r="F65" s="836"/>
      <c r="G65" s="836"/>
      <c r="H65" s="836"/>
      <c r="I65" s="836"/>
      <c r="L65" s="957"/>
      <c r="M65" s="957"/>
      <c r="N65" s="957"/>
      <c r="O65" s="957"/>
      <c r="P65" s="957"/>
      <c r="Q65" s="957"/>
      <c r="R65" s="957"/>
      <c r="S65" s="957"/>
      <c r="T65" s="957"/>
      <c r="U65" s="957"/>
      <c r="V65" s="844"/>
      <c r="W65" s="958"/>
      <c r="X65" s="1294"/>
      <c r="Y65" s="1294"/>
      <c r="Z65" s="1294"/>
      <c r="AA65" s="1294"/>
      <c r="AB65" s="686"/>
      <c r="AC65" s="844"/>
    </row>
    <row r="66" spans="1:32" s="837" customFormat="1" ht="30" customHeight="1">
      <c r="A66" s="835"/>
      <c r="B66" s="839" t="s">
        <v>1324</v>
      </c>
      <c r="C66" s="836"/>
      <c r="D66" s="836"/>
      <c r="E66" s="836"/>
      <c r="F66" s="836"/>
      <c r="G66" s="836"/>
      <c r="H66" s="836"/>
      <c r="I66" s="836"/>
      <c r="L66" s="957"/>
      <c r="M66" s="957"/>
      <c r="N66" s="957"/>
      <c r="O66" s="957"/>
      <c r="P66" s="957"/>
      <c r="Q66" s="957"/>
      <c r="R66" s="957"/>
      <c r="S66" s="957"/>
      <c r="T66" s="957"/>
      <c r="U66" s="957"/>
      <c r="V66" s="844"/>
      <c r="W66" s="686"/>
      <c r="X66" s="1294"/>
      <c r="Y66" s="1294"/>
      <c r="Z66" s="1294"/>
      <c r="AA66" s="1294"/>
      <c r="AB66" s="686"/>
      <c r="AC66" s="844"/>
    </row>
    <row r="67" spans="1:32" s="837" customFormat="1" ht="30" customHeight="1">
      <c r="A67" s="835"/>
      <c r="B67" s="836"/>
      <c r="C67" s="836"/>
      <c r="D67" s="836"/>
      <c r="E67" s="836"/>
      <c r="F67" s="836"/>
      <c r="G67" s="836"/>
      <c r="H67" s="836"/>
      <c r="I67" s="836"/>
      <c r="L67" s="957"/>
      <c r="M67" s="957"/>
      <c r="N67" s="957"/>
      <c r="O67" s="957"/>
      <c r="P67" s="957"/>
      <c r="Q67" s="957"/>
      <c r="R67" s="957"/>
      <c r="S67" s="957"/>
      <c r="T67" s="957"/>
      <c r="U67" s="957"/>
      <c r="V67" s="844"/>
      <c r="W67" s="958"/>
      <c r="X67" s="1294"/>
      <c r="Y67" s="1294"/>
      <c r="Z67" s="1294"/>
      <c r="AA67" s="1294"/>
      <c r="AB67" s="686"/>
      <c r="AC67" s="844"/>
    </row>
    <row r="68" spans="1:32" s="837" customFormat="1" ht="30" customHeight="1">
      <c r="A68" s="835"/>
      <c r="B68" s="839" t="s">
        <v>1325</v>
      </c>
      <c r="C68" s="836"/>
      <c r="D68" s="836"/>
      <c r="E68" s="836"/>
      <c r="F68" s="836"/>
      <c r="G68" s="836"/>
      <c r="H68" s="836"/>
      <c r="I68" s="836"/>
      <c r="L68" s="957"/>
      <c r="M68" s="957"/>
      <c r="N68" s="957"/>
      <c r="O68" s="957"/>
      <c r="P68" s="957"/>
      <c r="Q68" s="957"/>
      <c r="R68" s="957"/>
      <c r="S68" s="957"/>
      <c r="T68" s="957"/>
      <c r="U68" s="957"/>
      <c r="V68" s="844"/>
      <c r="W68" s="686"/>
      <c r="X68" s="1294"/>
      <c r="Y68" s="1294"/>
      <c r="Z68" s="1294"/>
      <c r="AA68" s="1294"/>
      <c r="AB68" s="686"/>
      <c r="AC68" s="844"/>
    </row>
    <row r="69" spans="1:32" s="837" customFormat="1" ht="30" customHeight="1">
      <c r="A69" s="835"/>
      <c r="B69" s="836"/>
      <c r="C69" s="836"/>
      <c r="D69" s="836"/>
      <c r="E69" s="836"/>
      <c r="F69" s="836"/>
      <c r="G69" s="836"/>
      <c r="H69" s="836"/>
      <c r="I69" s="836"/>
      <c r="L69" s="957"/>
      <c r="M69" s="957"/>
      <c r="N69" s="957"/>
      <c r="O69" s="957"/>
      <c r="P69" s="957"/>
      <c r="Q69" s="957"/>
      <c r="R69" s="957"/>
      <c r="S69" s="957"/>
      <c r="T69" s="957"/>
      <c r="U69" s="957"/>
      <c r="V69" s="844"/>
      <c r="W69" s="958"/>
      <c r="X69" s="1294"/>
      <c r="Y69" s="1294"/>
      <c r="Z69" s="1294"/>
      <c r="AA69" s="1294"/>
      <c r="AB69" s="686"/>
      <c r="AC69" s="844"/>
    </row>
    <row r="70" spans="1:32" s="837" customFormat="1" ht="30" customHeight="1">
      <c r="A70" s="835"/>
      <c r="B70" s="839" t="s">
        <v>1326</v>
      </c>
      <c r="C70" s="836"/>
      <c r="D70" s="836"/>
      <c r="E70" s="836"/>
      <c r="F70" s="836"/>
      <c r="G70" s="836"/>
      <c r="H70" s="836"/>
      <c r="I70" s="836"/>
      <c r="L70" s="957"/>
      <c r="M70" s="957"/>
      <c r="N70" s="957"/>
      <c r="O70" s="957"/>
      <c r="P70" s="957"/>
      <c r="Q70" s="957"/>
      <c r="R70" s="957"/>
      <c r="S70" s="957"/>
      <c r="T70" s="957"/>
      <c r="U70" s="957"/>
      <c r="V70" s="844"/>
      <c r="W70" s="686"/>
      <c r="X70" s="1294"/>
      <c r="Y70" s="1294"/>
      <c r="Z70" s="1294"/>
      <c r="AA70" s="1294"/>
      <c r="AB70" s="686"/>
      <c r="AC70" s="844"/>
    </row>
    <row r="71" spans="1:32" s="837" customFormat="1" ht="30" customHeight="1">
      <c r="A71" s="835"/>
      <c r="B71" s="836"/>
      <c r="C71" s="836"/>
      <c r="D71" s="836"/>
      <c r="E71" s="836"/>
      <c r="F71" s="836"/>
      <c r="G71" s="836"/>
      <c r="H71" s="836"/>
      <c r="I71" s="836"/>
      <c r="L71" s="957"/>
      <c r="M71" s="957"/>
      <c r="N71" s="957"/>
      <c r="O71" s="957"/>
      <c r="P71" s="957"/>
      <c r="Q71" s="957"/>
      <c r="R71" s="957"/>
      <c r="S71" s="957"/>
      <c r="T71" s="957"/>
      <c r="U71" s="957"/>
      <c r="V71" s="844"/>
      <c r="W71" s="958"/>
      <c r="X71" s="1294"/>
      <c r="Y71" s="1294"/>
      <c r="Z71" s="1294"/>
      <c r="AA71" s="1294"/>
      <c r="AB71" s="686"/>
      <c r="AC71" s="844"/>
    </row>
    <row r="72" spans="1:32" s="837" customFormat="1" ht="30" customHeight="1">
      <c r="A72" s="835"/>
      <c r="B72" s="839" t="s">
        <v>1327</v>
      </c>
      <c r="C72" s="836"/>
      <c r="D72" s="836"/>
      <c r="E72" s="836"/>
      <c r="F72" s="836"/>
      <c r="G72" s="836"/>
      <c r="H72" s="836"/>
      <c r="I72" s="836"/>
      <c r="L72" s="957"/>
      <c r="M72" s="957"/>
      <c r="N72" s="957"/>
      <c r="O72" s="957"/>
      <c r="P72" s="957"/>
      <c r="Q72" s="957"/>
      <c r="R72" s="957"/>
      <c r="S72" s="957"/>
      <c r="T72" s="957"/>
      <c r="U72" s="957"/>
      <c r="V72" s="844"/>
      <c r="W72" s="686"/>
      <c r="X72" s="1294"/>
      <c r="Y72" s="1294"/>
      <c r="Z72" s="1294"/>
      <c r="AA72" s="1294"/>
      <c r="AB72" s="686"/>
      <c r="AC72" s="844"/>
    </row>
    <row r="73" spans="1:32" s="837" customFormat="1" ht="30" customHeight="1">
      <c r="A73" s="835"/>
      <c r="B73" s="839"/>
      <c r="C73" s="836"/>
      <c r="D73" s="836"/>
      <c r="E73" s="836"/>
      <c r="F73" s="836"/>
      <c r="G73" s="836"/>
      <c r="H73" s="836"/>
      <c r="I73" s="836"/>
      <c r="L73" s="957"/>
      <c r="M73" s="957"/>
      <c r="N73" s="957"/>
      <c r="O73" s="957"/>
      <c r="P73" s="957"/>
      <c r="Q73" s="957"/>
      <c r="R73" s="957"/>
      <c r="S73" s="957"/>
      <c r="T73" s="957"/>
      <c r="U73" s="957"/>
      <c r="V73" s="844"/>
      <c r="W73" s="958"/>
      <c r="X73" s="1294"/>
      <c r="Y73" s="1294"/>
      <c r="Z73" s="1294"/>
      <c r="AA73" s="1294"/>
      <c r="AB73" s="686"/>
      <c r="AC73" s="844"/>
    </row>
    <row r="74" spans="1:32" s="837" customFormat="1" ht="30" customHeight="1">
      <c r="A74" s="835"/>
      <c r="B74" s="960" t="s">
        <v>1337</v>
      </c>
      <c r="C74" s="836"/>
      <c r="D74" s="836"/>
      <c r="E74" s="836"/>
      <c r="F74" s="836"/>
      <c r="G74" s="836"/>
      <c r="H74" s="836"/>
      <c r="I74" s="836"/>
      <c r="L74" s="957"/>
      <c r="M74" s="957"/>
      <c r="N74" s="957"/>
      <c r="O74" s="957"/>
      <c r="P74" s="957"/>
      <c r="Q74" s="957"/>
      <c r="R74" s="957"/>
      <c r="S74" s="957"/>
      <c r="T74" s="957"/>
      <c r="U74" s="957"/>
      <c r="V74" s="844"/>
      <c r="W74" s="686"/>
      <c r="X74" s="1294"/>
      <c r="Y74" s="1294"/>
      <c r="Z74" s="1294"/>
      <c r="AA74" s="1294"/>
      <c r="AB74" s="686"/>
      <c r="AC74" s="844"/>
    </row>
    <row r="75" spans="1:32" s="837" customFormat="1" ht="30" customHeight="1">
      <c r="A75" s="835"/>
      <c r="B75" s="843"/>
      <c r="C75" s="836"/>
      <c r="D75" s="836"/>
      <c r="E75" s="836"/>
      <c r="F75" s="836"/>
      <c r="G75" s="836"/>
      <c r="H75" s="836"/>
      <c r="I75" s="836"/>
      <c r="L75" s="957"/>
      <c r="M75" s="957"/>
      <c r="N75" s="957"/>
      <c r="O75" s="957"/>
      <c r="P75" s="957"/>
      <c r="Q75" s="957"/>
      <c r="R75" s="957"/>
      <c r="S75" s="957"/>
      <c r="T75" s="957"/>
      <c r="U75" s="957"/>
      <c r="V75" s="844"/>
      <c r="W75" s="958"/>
      <c r="X75" s="1294"/>
      <c r="Y75" s="1294"/>
      <c r="Z75" s="1294"/>
      <c r="AA75" s="1294"/>
      <c r="AB75" s="686"/>
      <c r="AC75" s="844"/>
    </row>
    <row r="76" spans="1:32" s="837" customFormat="1" ht="30" customHeight="1">
      <c r="A76" s="953"/>
      <c r="B76" s="961" t="s">
        <v>1338</v>
      </c>
      <c r="C76" s="962"/>
      <c r="D76" s="962"/>
      <c r="E76" s="962"/>
      <c r="F76" s="962"/>
      <c r="G76" s="962"/>
      <c r="H76" s="962"/>
      <c r="I76" s="962"/>
      <c r="L76" s="957"/>
      <c r="M76" s="957"/>
      <c r="N76" s="957"/>
      <c r="O76" s="957"/>
      <c r="P76" s="957"/>
      <c r="Q76" s="957"/>
      <c r="R76" s="957"/>
      <c r="S76" s="957"/>
      <c r="T76" s="957"/>
      <c r="U76" s="957"/>
      <c r="V76" s="844"/>
      <c r="W76" s="686"/>
      <c r="X76" s="1294"/>
      <c r="Y76" s="1294"/>
      <c r="Z76" s="1294"/>
      <c r="AA76" s="1294"/>
      <c r="AB76" s="686"/>
      <c r="AC76" s="844"/>
    </row>
    <row r="77" spans="1:32" s="844" customFormat="1" ht="30" customHeight="1">
      <c r="A77" s="953"/>
      <c r="B77" s="963" t="s">
        <v>1339</v>
      </c>
      <c r="C77" s="964"/>
      <c r="D77" s="964"/>
      <c r="E77" s="964"/>
      <c r="F77" s="964"/>
      <c r="G77" s="964"/>
      <c r="H77" s="964"/>
      <c r="I77" s="964"/>
      <c r="J77" s="837" t="s">
        <v>1392</v>
      </c>
      <c r="K77" s="837"/>
      <c r="L77" s="957"/>
      <c r="M77" s="957"/>
      <c r="N77" s="957"/>
      <c r="O77" s="957"/>
      <c r="P77" s="957"/>
      <c r="Q77" s="957"/>
      <c r="R77" s="957"/>
      <c r="S77" s="957"/>
      <c r="T77" s="957"/>
      <c r="U77" s="957"/>
      <c r="W77" s="958"/>
      <c r="X77" s="1294"/>
      <c r="Y77" s="1294"/>
      <c r="Z77" s="1294"/>
      <c r="AA77" s="1294"/>
      <c r="AB77" s="686"/>
      <c r="AD77" s="837"/>
      <c r="AE77" s="837"/>
      <c r="AF77" s="837"/>
    </row>
    <row r="78" spans="1:32" s="844" customFormat="1" ht="30" customHeight="1">
      <c r="A78" s="953"/>
      <c r="B78" s="965"/>
      <c r="C78" s="956"/>
      <c r="D78" s="956"/>
      <c r="E78" s="956"/>
      <c r="F78" s="956"/>
      <c r="G78" s="956"/>
      <c r="H78" s="956"/>
      <c r="I78" s="956"/>
      <c r="J78" s="837"/>
      <c r="K78" s="837"/>
      <c r="L78" s="957"/>
      <c r="M78" s="957"/>
      <c r="N78" s="957"/>
      <c r="O78" s="957"/>
      <c r="P78" s="957"/>
      <c r="Q78" s="957"/>
      <c r="R78" s="957"/>
      <c r="S78" s="957"/>
      <c r="T78" s="957"/>
      <c r="U78" s="957"/>
      <c r="W78" s="686"/>
      <c r="X78" s="1294"/>
      <c r="Y78" s="1294"/>
      <c r="Z78" s="1294"/>
      <c r="AA78" s="1294"/>
      <c r="AB78" s="686"/>
      <c r="AD78" s="837"/>
      <c r="AE78" s="837"/>
      <c r="AF78" s="837"/>
    </row>
    <row r="79" spans="1:32" s="844" customFormat="1" ht="30" customHeight="1">
      <c r="A79" s="953"/>
      <c r="B79" s="966" t="s">
        <v>1340</v>
      </c>
      <c r="C79" s="835"/>
      <c r="D79" s="835"/>
      <c r="E79" s="835"/>
      <c r="F79" s="835"/>
      <c r="G79" s="835"/>
      <c r="H79" s="835"/>
      <c r="I79" s="956"/>
      <c r="J79" s="837"/>
      <c r="K79" s="837"/>
      <c r="L79" s="957"/>
      <c r="M79" s="957"/>
      <c r="N79" s="957"/>
      <c r="O79" s="957"/>
      <c r="P79" s="957"/>
      <c r="Q79" s="957"/>
      <c r="R79" s="957"/>
      <c r="S79" s="957"/>
      <c r="T79" s="957"/>
      <c r="U79" s="957"/>
      <c r="W79" s="958"/>
      <c r="X79" s="1294"/>
      <c r="Y79" s="1294"/>
      <c r="Z79" s="1294"/>
      <c r="AA79" s="1294"/>
      <c r="AB79" s="686"/>
      <c r="AD79" s="837"/>
      <c r="AE79" s="837"/>
      <c r="AF79" s="837"/>
    </row>
    <row r="80" spans="1:32" ht="30" customHeight="1">
      <c r="A80" s="967"/>
      <c r="B80" s="968" t="s">
        <v>1341</v>
      </c>
      <c r="C80" s="968"/>
      <c r="D80" s="968"/>
      <c r="E80" s="968"/>
      <c r="F80" s="968"/>
      <c r="G80" s="968"/>
      <c r="H80" s="968"/>
      <c r="I80" s="968"/>
      <c r="J80" s="837"/>
      <c r="K80" s="837"/>
      <c r="L80" s="957"/>
      <c r="M80" s="957"/>
      <c r="N80" s="957"/>
      <c r="O80" s="957"/>
      <c r="P80" s="957"/>
      <c r="Q80" s="957"/>
      <c r="R80" s="957"/>
      <c r="S80" s="957"/>
      <c r="T80" s="957"/>
      <c r="U80" s="957"/>
      <c r="V80" s="844"/>
      <c r="W80" s="686"/>
      <c r="X80" s="1294"/>
      <c r="Y80" s="1294"/>
      <c r="Z80" s="1294"/>
      <c r="AA80" s="1294"/>
      <c r="AB80" s="686"/>
      <c r="AC80" s="844"/>
      <c r="AD80" s="837"/>
      <c r="AE80" s="837"/>
      <c r="AF80" s="837"/>
    </row>
    <row r="81" spans="1:32" ht="30" customHeight="1">
      <c r="A81" s="967"/>
      <c r="B81" s="969"/>
      <c r="C81" s="969"/>
      <c r="D81" s="969"/>
      <c r="E81" s="969"/>
      <c r="F81" s="969"/>
      <c r="G81" s="969"/>
      <c r="H81" s="969"/>
      <c r="I81" s="969"/>
      <c r="J81" s="837"/>
      <c r="K81" s="837"/>
      <c r="L81" s="957"/>
      <c r="M81" s="957"/>
      <c r="N81" s="957"/>
      <c r="O81" s="957"/>
      <c r="P81" s="957"/>
      <c r="Q81" s="957"/>
      <c r="R81" s="957"/>
      <c r="S81" s="957"/>
      <c r="T81" s="957"/>
      <c r="U81" s="957"/>
      <c r="V81" s="844"/>
      <c r="W81" s="958"/>
      <c r="X81" s="1294"/>
      <c r="Y81" s="1294"/>
      <c r="Z81" s="1294"/>
      <c r="AA81" s="1294"/>
      <c r="AB81" s="686"/>
      <c r="AC81" s="844"/>
      <c r="AD81" s="837"/>
      <c r="AE81" s="837"/>
      <c r="AF81" s="837"/>
    </row>
    <row r="82" spans="1:32" ht="30" customHeight="1">
      <c r="A82" s="967"/>
      <c r="B82" s="970" t="s">
        <v>1342</v>
      </c>
      <c r="C82" s="970"/>
      <c r="D82" s="970"/>
      <c r="E82" s="970"/>
      <c r="F82" s="970"/>
      <c r="G82" s="970"/>
      <c r="H82" s="970"/>
      <c r="I82" s="970"/>
      <c r="J82" s="837"/>
      <c r="K82" s="837"/>
      <c r="L82" s="957"/>
      <c r="M82" s="957"/>
      <c r="N82" s="957"/>
      <c r="O82" s="957"/>
      <c r="P82" s="957"/>
      <c r="Q82" s="957"/>
      <c r="R82" s="957"/>
      <c r="S82" s="957"/>
      <c r="T82" s="957"/>
      <c r="U82" s="957"/>
      <c r="V82" s="844"/>
      <c r="W82" s="686"/>
      <c r="X82" s="1294"/>
      <c r="Y82" s="1294"/>
      <c r="Z82" s="1294"/>
      <c r="AA82" s="1294"/>
      <c r="AB82" s="686"/>
      <c r="AC82" s="844"/>
      <c r="AD82" s="837"/>
      <c r="AE82" s="837"/>
      <c r="AF82" s="837"/>
    </row>
    <row r="83" spans="1:32" ht="30" customHeight="1">
      <c r="A83" s="967"/>
      <c r="B83" s="971"/>
      <c r="C83" s="971"/>
      <c r="D83" s="971"/>
      <c r="E83" s="971"/>
      <c r="F83" s="971"/>
      <c r="G83" s="971"/>
      <c r="H83" s="971"/>
      <c r="I83" s="971"/>
      <c r="J83" s="837"/>
      <c r="K83" s="837"/>
      <c r="L83" s="957"/>
      <c r="M83" s="957"/>
      <c r="N83" s="957"/>
      <c r="O83" s="957"/>
      <c r="P83" s="957"/>
      <c r="Q83" s="957"/>
      <c r="R83" s="957"/>
      <c r="S83" s="957"/>
      <c r="T83" s="957"/>
      <c r="U83" s="957"/>
      <c r="V83" s="844"/>
      <c r="W83" s="958"/>
      <c r="X83" s="1294"/>
      <c r="Y83" s="1294"/>
      <c r="Z83" s="1294"/>
      <c r="AA83" s="1294"/>
      <c r="AB83" s="686"/>
      <c r="AC83" s="844"/>
      <c r="AD83" s="837"/>
      <c r="AE83" s="837"/>
      <c r="AF83" s="837"/>
    </row>
    <row r="84" spans="1:32" ht="30" customHeight="1">
      <c r="A84" s="967"/>
      <c r="B84" s="968" t="s">
        <v>1343</v>
      </c>
      <c r="C84" s="968"/>
      <c r="D84" s="968"/>
      <c r="E84" s="968"/>
      <c r="F84" s="968"/>
      <c r="G84" s="968"/>
      <c r="H84" s="968"/>
      <c r="I84" s="968"/>
      <c r="J84" s="837"/>
      <c r="K84" s="837"/>
      <c r="L84" s="957"/>
      <c r="M84" s="957"/>
      <c r="N84" s="957"/>
      <c r="O84" s="957"/>
      <c r="P84" s="957"/>
      <c r="Q84" s="957"/>
      <c r="R84" s="957"/>
      <c r="S84" s="957"/>
      <c r="T84" s="957"/>
      <c r="U84" s="957"/>
      <c r="V84" s="844"/>
      <c r="W84" s="686"/>
      <c r="X84" s="1294"/>
      <c r="Y84" s="1294"/>
      <c r="Z84" s="1294"/>
      <c r="AA84" s="1294"/>
      <c r="AB84" s="686"/>
      <c r="AC84" s="844"/>
      <c r="AD84" s="837"/>
      <c r="AE84" s="837"/>
      <c r="AF84" s="837"/>
    </row>
    <row r="85" spans="1:32" s="844" customFormat="1" ht="30" customHeight="1">
      <c r="A85" s="953"/>
      <c r="B85" s="965"/>
      <c r="C85" s="956"/>
      <c r="D85" s="956"/>
      <c r="E85" s="956"/>
      <c r="F85" s="956"/>
      <c r="G85" s="956"/>
      <c r="H85" s="956"/>
      <c r="I85" s="956"/>
      <c r="J85" s="837"/>
      <c r="K85" s="837"/>
      <c r="L85" s="957"/>
      <c r="M85" s="957"/>
      <c r="N85" s="957"/>
      <c r="O85" s="957"/>
      <c r="P85" s="957"/>
      <c r="Q85" s="957"/>
      <c r="R85" s="957"/>
      <c r="S85" s="957"/>
      <c r="T85" s="957"/>
      <c r="U85" s="957"/>
      <c r="W85" s="958"/>
      <c r="X85" s="1294"/>
      <c r="Y85" s="1294"/>
      <c r="Z85" s="1294"/>
      <c r="AA85" s="1294"/>
      <c r="AB85" s="686"/>
      <c r="AD85" s="837"/>
      <c r="AE85" s="837"/>
      <c r="AF85" s="837"/>
    </row>
    <row r="86" spans="1:32" s="844" customFormat="1" ht="30" customHeight="1">
      <c r="A86" s="835"/>
      <c r="B86" s="845"/>
      <c r="C86" s="956"/>
      <c r="D86" s="956"/>
      <c r="E86" s="956"/>
      <c r="F86" s="956"/>
      <c r="G86" s="956"/>
      <c r="H86" s="956"/>
      <c r="I86" s="956"/>
      <c r="J86" s="837"/>
      <c r="K86" s="837"/>
      <c r="L86" s="957"/>
      <c r="M86" s="957"/>
      <c r="N86" s="957"/>
      <c r="O86" s="957"/>
      <c r="P86" s="957"/>
      <c r="Q86" s="957"/>
      <c r="R86" s="957"/>
      <c r="S86" s="957"/>
      <c r="T86" s="957"/>
      <c r="U86" s="957"/>
      <c r="W86" s="686"/>
      <c r="X86" s="1294"/>
      <c r="Y86" s="1294"/>
      <c r="Z86" s="1294"/>
      <c r="AA86" s="1294"/>
      <c r="AB86" s="686"/>
      <c r="AD86" s="837"/>
      <c r="AE86" s="837"/>
      <c r="AF86" s="837"/>
    </row>
    <row r="87" spans="1:32" s="844" customFormat="1" ht="30" customHeight="1">
      <c r="A87" s="835"/>
      <c r="B87" s="842" t="s">
        <v>1431</v>
      </c>
      <c r="C87" s="835"/>
      <c r="D87" s="835"/>
      <c r="E87" s="835"/>
      <c r="F87" s="835"/>
      <c r="G87" s="835"/>
      <c r="H87" s="835"/>
      <c r="I87" s="835"/>
      <c r="J87" s="837"/>
      <c r="K87" s="837"/>
      <c r="L87" s="957"/>
      <c r="M87" s="957"/>
      <c r="N87" s="957"/>
      <c r="O87" s="957"/>
      <c r="P87" s="957"/>
      <c r="Q87" s="957"/>
      <c r="R87" s="957"/>
      <c r="S87" s="957"/>
      <c r="T87" s="957"/>
      <c r="U87" s="957"/>
      <c r="W87" s="958"/>
      <c r="X87" s="1294"/>
      <c r="Y87" s="1294"/>
      <c r="Z87" s="1294"/>
      <c r="AA87" s="1294"/>
      <c r="AB87" s="686"/>
      <c r="AD87" s="837"/>
      <c r="AE87" s="837"/>
      <c r="AF87" s="837"/>
    </row>
    <row r="88" spans="1:32" s="844" customFormat="1" ht="30" customHeight="1">
      <c r="A88" s="835"/>
      <c r="B88" s="842" t="s">
        <v>1432</v>
      </c>
      <c r="C88" s="835"/>
      <c r="D88" s="835"/>
      <c r="E88" s="835"/>
      <c r="F88" s="835"/>
      <c r="G88" s="835"/>
      <c r="H88" s="835"/>
      <c r="I88" s="835"/>
      <c r="J88" s="837"/>
      <c r="K88" s="837"/>
      <c r="L88" s="957"/>
      <c r="M88" s="957"/>
      <c r="N88" s="957"/>
      <c r="O88" s="957"/>
      <c r="P88" s="957"/>
      <c r="Q88" s="957"/>
      <c r="R88" s="957"/>
      <c r="S88" s="957"/>
      <c r="T88" s="957"/>
      <c r="U88" s="957"/>
      <c r="W88" s="958"/>
      <c r="X88" s="972"/>
      <c r="Y88" s="972"/>
      <c r="Z88" s="972"/>
      <c r="AA88" s="972"/>
      <c r="AB88" s="686"/>
      <c r="AD88" s="837"/>
      <c r="AE88" s="837"/>
      <c r="AF88" s="837"/>
    </row>
    <row r="89" spans="1:32" s="844" customFormat="1" ht="30" customHeight="1">
      <c r="A89" s="835"/>
      <c r="B89" s="846" t="s">
        <v>1344</v>
      </c>
      <c r="C89" s="835"/>
      <c r="D89" s="835"/>
      <c r="E89" s="835"/>
      <c r="F89" s="835"/>
      <c r="G89" s="835"/>
      <c r="H89" s="835"/>
      <c r="I89" s="835"/>
      <c r="J89" s="837"/>
      <c r="K89" s="837"/>
      <c r="L89" s="957"/>
      <c r="M89" s="957"/>
      <c r="N89" s="957"/>
      <c r="O89" s="957"/>
      <c r="P89" s="957"/>
      <c r="Q89" s="957"/>
      <c r="R89" s="957"/>
      <c r="S89" s="957"/>
      <c r="T89" s="957"/>
      <c r="U89" s="957"/>
      <c r="W89" s="686"/>
      <c r="X89" s="1294"/>
      <c r="Y89" s="1294"/>
      <c r="Z89" s="1294"/>
      <c r="AA89" s="1294"/>
      <c r="AB89" s="686"/>
      <c r="AD89" s="837"/>
      <c r="AE89" s="837"/>
      <c r="AF89" s="837"/>
    </row>
    <row r="90" spans="1:32" s="844" customFormat="1" ht="30" customHeight="1">
      <c r="A90" s="835"/>
      <c r="B90" s="847"/>
      <c r="C90" s="835"/>
      <c r="D90" s="835"/>
      <c r="E90" s="835"/>
      <c r="F90" s="835"/>
      <c r="G90" s="835"/>
      <c r="H90" s="835"/>
      <c r="I90" s="835"/>
      <c r="J90" s="837"/>
      <c r="K90" s="837"/>
      <c r="L90" s="957"/>
      <c r="M90" s="957"/>
      <c r="N90" s="957"/>
      <c r="O90" s="957"/>
      <c r="P90" s="957"/>
      <c r="Q90" s="957"/>
      <c r="R90" s="957"/>
      <c r="S90" s="957"/>
      <c r="T90" s="957"/>
      <c r="U90" s="957"/>
      <c r="W90" s="958"/>
      <c r="X90" s="1294"/>
      <c r="Y90" s="1294"/>
      <c r="Z90" s="1294"/>
      <c r="AA90" s="1294"/>
      <c r="AB90" s="686"/>
      <c r="AD90" s="837"/>
      <c r="AE90" s="837"/>
      <c r="AF90" s="837"/>
    </row>
    <row r="91" spans="1:32" s="710" customFormat="1" ht="30" customHeight="1">
      <c r="A91" s="944"/>
      <c r="B91" s="687" t="s">
        <v>1345</v>
      </c>
      <c r="C91" s="944"/>
      <c r="D91" s="944"/>
      <c r="E91" s="944"/>
      <c r="F91" s="944"/>
      <c r="G91" s="944"/>
      <c r="H91" s="944"/>
      <c r="I91" s="944"/>
      <c r="J91" s="837"/>
      <c r="K91" s="837"/>
      <c r="L91" s="957"/>
      <c r="M91" s="957"/>
      <c r="N91" s="957"/>
      <c r="O91" s="957"/>
      <c r="P91" s="957"/>
      <c r="Q91" s="957"/>
      <c r="R91" s="957"/>
      <c r="S91" s="957"/>
      <c r="T91" s="957"/>
      <c r="U91" s="957"/>
      <c r="V91" s="844"/>
      <c r="W91" s="686"/>
      <c r="X91" s="1294"/>
      <c r="Y91" s="1294"/>
      <c r="Z91" s="1294"/>
      <c r="AA91" s="1294"/>
      <c r="AB91" s="686"/>
      <c r="AC91" s="844"/>
      <c r="AD91" s="837"/>
      <c r="AE91" s="837"/>
      <c r="AF91" s="837"/>
    </row>
    <row r="92" spans="1:32" s="710" customFormat="1" ht="30" customHeight="1">
      <c r="A92" s="707"/>
      <c r="B92" s="758"/>
      <c r="C92" s="756"/>
      <c r="D92" s="759"/>
      <c r="E92" s="759"/>
      <c r="F92" s="759"/>
      <c r="G92" s="759"/>
      <c r="H92" s="759"/>
      <c r="I92" s="759"/>
      <c r="J92" s="837"/>
      <c r="K92" s="837"/>
      <c r="L92" s="957"/>
      <c r="M92" s="957"/>
      <c r="N92" s="957"/>
      <c r="O92" s="957"/>
      <c r="P92" s="957"/>
      <c r="Q92" s="957"/>
      <c r="R92" s="957"/>
      <c r="S92" s="957"/>
      <c r="T92" s="957"/>
      <c r="U92" s="957"/>
      <c r="V92" s="844"/>
      <c r="W92" s="958"/>
      <c r="X92" s="1294"/>
      <c r="Y92" s="1294"/>
      <c r="Z92" s="1294"/>
      <c r="AA92" s="1294"/>
      <c r="AB92" s="686"/>
      <c r="AC92" s="844"/>
      <c r="AD92" s="837"/>
      <c r="AE92" s="837"/>
      <c r="AF92" s="837"/>
    </row>
    <row r="93" spans="1:32" ht="45">
      <c r="J93" s="837"/>
      <c r="K93" s="837"/>
      <c r="L93" s="957"/>
      <c r="M93" s="957"/>
      <c r="N93" s="957"/>
      <c r="O93" s="957"/>
      <c r="P93" s="957"/>
      <c r="Q93" s="957"/>
      <c r="R93" s="957"/>
      <c r="S93" s="957"/>
      <c r="T93" s="957"/>
      <c r="U93" s="957"/>
      <c r="V93" s="844"/>
      <c r="W93" s="686"/>
      <c r="X93" s="1294"/>
      <c r="Y93" s="1294"/>
      <c r="Z93" s="1294"/>
      <c r="AA93" s="1294"/>
      <c r="AB93" s="686"/>
      <c r="AC93" s="844"/>
      <c r="AD93" s="837"/>
      <c r="AE93" s="837"/>
      <c r="AF93" s="837"/>
    </row>
    <row r="94" spans="1:32" ht="45">
      <c r="J94" s="837"/>
      <c r="K94" s="837"/>
      <c r="L94" s="957"/>
      <c r="M94" s="957"/>
      <c r="N94" s="957"/>
      <c r="O94" s="957"/>
      <c r="P94" s="957"/>
      <c r="Q94" s="957"/>
      <c r="R94" s="957"/>
      <c r="S94" s="957"/>
      <c r="T94" s="957"/>
      <c r="U94" s="957"/>
      <c r="V94" s="844"/>
      <c r="W94" s="958"/>
      <c r="X94" s="1294"/>
      <c r="Y94" s="1294"/>
      <c r="Z94" s="1294"/>
      <c r="AA94" s="1294"/>
      <c r="AB94" s="686"/>
      <c r="AC94" s="844"/>
      <c r="AD94" s="837"/>
      <c r="AE94" s="837"/>
      <c r="AF94" s="837"/>
    </row>
    <row r="95" spans="1:32" ht="45">
      <c r="J95" s="837"/>
      <c r="K95" s="837"/>
      <c r="L95" s="957"/>
      <c r="M95" s="957"/>
      <c r="N95" s="957"/>
      <c r="O95" s="957"/>
      <c r="P95" s="957"/>
      <c r="Q95" s="957"/>
      <c r="R95" s="957"/>
      <c r="S95" s="957"/>
      <c r="T95" s="957"/>
      <c r="U95" s="957"/>
      <c r="V95" s="844"/>
      <c r="W95" s="686"/>
      <c r="X95" s="1294"/>
      <c r="Y95" s="1294"/>
      <c r="Z95" s="1294"/>
      <c r="AA95" s="1294"/>
      <c r="AB95" s="686"/>
      <c r="AC95" s="844"/>
      <c r="AD95" s="837"/>
      <c r="AE95" s="837"/>
      <c r="AF95" s="837"/>
    </row>
    <row r="96" spans="1:32" ht="45">
      <c r="J96" s="837"/>
      <c r="K96" s="837"/>
      <c r="L96" s="957"/>
      <c r="M96" s="957"/>
      <c r="N96" s="957"/>
      <c r="O96" s="957"/>
      <c r="P96" s="957"/>
      <c r="Q96" s="957"/>
      <c r="R96" s="957"/>
      <c r="S96" s="957"/>
      <c r="T96" s="957"/>
      <c r="U96" s="957"/>
      <c r="V96" s="844"/>
      <c r="W96" s="958"/>
      <c r="X96" s="1294"/>
      <c r="Y96" s="1294"/>
      <c r="Z96" s="1294"/>
      <c r="AA96" s="1294"/>
      <c r="AB96" s="686"/>
      <c r="AC96" s="844"/>
      <c r="AD96" s="837"/>
      <c r="AE96" s="837"/>
      <c r="AF96" s="837"/>
    </row>
    <row r="97" spans="10:32" ht="45">
      <c r="J97" s="837"/>
      <c r="K97" s="837"/>
      <c r="L97" s="957"/>
      <c r="M97" s="957"/>
      <c r="N97" s="957"/>
      <c r="O97" s="957"/>
      <c r="P97" s="957"/>
      <c r="Q97" s="957"/>
      <c r="R97" s="957"/>
      <c r="S97" s="957"/>
      <c r="T97" s="957"/>
      <c r="U97" s="957"/>
      <c r="V97" s="844"/>
      <c r="W97" s="686"/>
      <c r="X97" s="1294"/>
      <c r="Y97" s="1294"/>
      <c r="Z97" s="1294"/>
      <c r="AA97" s="1294"/>
      <c r="AB97" s="686"/>
      <c r="AC97" s="844"/>
      <c r="AD97" s="837"/>
      <c r="AE97" s="837"/>
      <c r="AF97" s="837"/>
    </row>
    <row r="98" spans="10:32" ht="45">
      <c r="J98" s="837"/>
      <c r="K98" s="837"/>
      <c r="L98" s="957"/>
      <c r="M98" s="957"/>
      <c r="N98" s="957"/>
      <c r="O98" s="957"/>
      <c r="P98" s="957"/>
      <c r="Q98" s="957"/>
      <c r="R98" s="957"/>
      <c r="S98" s="957"/>
      <c r="T98" s="957"/>
      <c r="U98" s="957"/>
      <c r="V98" s="844"/>
      <c r="W98" s="958"/>
      <c r="X98" s="1294"/>
      <c r="Y98" s="1294"/>
      <c r="Z98" s="1294"/>
      <c r="AA98" s="1294"/>
      <c r="AB98" s="686"/>
      <c r="AC98" s="844"/>
      <c r="AD98" s="837"/>
      <c r="AE98" s="837"/>
      <c r="AF98" s="837"/>
    </row>
    <row r="99" spans="10:32" ht="45">
      <c r="J99" s="837"/>
      <c r="K99" s="837"/>
      <c r="L99" s="957"/>
      <c r="M99" s="957"/>
      <c r="N99" s="957"/>
      <c r="O99" s="957"/>
      <c r="P99" s="957"/>
      <c r="Q99" s="957"/>
      <c r="R99" s="957"/>
      <c r="S99" s="957"/>
      <c r="T99" s="957"/>
      <c r="U99" s="957"/>
      <c r="V99" s="844"/>
      <c r="W99" s="686"/>
      <c r="X99" s="1294"/>
      <c r="Y99" s="1294"/>
      <c r="Z99" s="1294"/>
      <c r="AA99" s="1294"/>
      <c r="AB99" s="686"/>
      <c r="AC99" s="844"/>
      <c r="AD99" s="837"/>
      <c r="AE99" s="837"/>
      <c r="AF99" s="837"/>
    </row>
    <row r="100" spans="10:32" ht="45">
      <c r="J100" s="837"/>
      <c r="K100" s="837"/>
      <c r="L100" s="957"/>
      <c r="M100" s="957"/>
      <c r="N100" s="957"/>
      <c r="O100" s="957"/>
      <c r="P100" s="957"/>
      <c r="Q100" s="957"/>
      <c r="R100" s="957"/>
      <c r="S100" s="957"/>
      <c r="T100" s="957"/>
      <c r="U100" s="957"/>
      <c r="V100" s="844"/>
      <c r="W100" s="958"/>
      <c r="X100" s="1294"/>
      <c r="Y100" s="1294"/>
      <c r="Z100" s="1294"/>
      <c r="AA100" s="1294"/>
      <c r="AB100" s="686"/>
      <c r="AC100" s="844"/>
      <c r="AD100" s="837"/>
      <c r="AE100" s="837"/>
      <c r="AF100" s="837"/>
    </row>
    <row r="101" spans="10:32" ht="45">
      <c r="J101" s="837"/>
      <c r="K101" s="837"/>
      <c r="L101" s="957"/>
      <c r="M101" s="957"/>
      <c r="N101" s="957"/>
      <c r="O101" s="957"/>
      <c r="P101" s="957"/>
      <c r="Q101" s="957"/>
      <c r="R101" s="957"/>
      <c r="S101" s="957"/>
      <c r="T101" s="957"/>
      <c r="U101" s="957"/>
      <c r="V101" s="844"/>
      <c r="W101" s="686"/>
      <c r="X101" s="1294"/>
      <c r="Y101" s="1294"/>
      <c r="Z101" s="1294"/>
      <c r="AA101" s="1294"/>
      <c r="AB101" s="686"/>
      <c r="AC101" s="844"/>
      <c r="AD101" s="837"/>
      <c r="AE101" s="837"/>
      <c r="AF101" s="837"/>
    </row>
    <row r="102" spans="10:32" ht="45">
      <c r="J102" s="837"/>
      <c r="K102" s="837"/>
      <c r="L102" s="957"/>
      <c r="M102" s="957"/>
      <c r="N102" s="957"/>
      <c r="O102" s="957"/>
      <c r="P102" s="957"/>
      <c r="Q102" s="957"/>
      <c r="R102" s="957"/>
      <c r="S102" s="957"/>
      <c r="T102" s="957"/>
      <c r="U102" s="957"/>
      <c r="V102" s="844"/>
      <c r="W102" s="958"/>
      <c r="X102" s="1294"/>
      <c r="Y102" s="1294"/>
      <c r="Z102" s="1294"/>
      <c r="AA102" s="1294"/>
      <c r="AB102" s="686"/>
      <c r="AC102" s="844"/>
      <c r="AD102" s="837"/>
      <c r="AE102" s="837"/>
      <c r="AF102" s="837"/>
    </row>
  </sheetData>
  <mergeCells count="50">
    <mergeCell ref="B2:T3"/>
    <mergeCell ref="B4:B6"/>
    <mergeCell ref="C4:I5"/>
    <mergeCell ref="E6:I7"/>
    <mergeCell ref="K6:K7"/>
    <mergeCell ref="B7:B8"/>
    <mergeCell ref="V10:Y12"/>
    <mergeCell ref="AA10:AD12"/>
    <mergeCell ref="AF10:AI12"/>
    <mergeCell ref="AK10:AO12"/>
    <mergeCell ref="C11:C13"/>
    <mergeCell ref="D11:D13"/>
    <mergeCell ref="E13:I13"/>
    <mergeCell ref="M13:N13"/>
    <mergeCell ref="R13:S13"/>
    <mergeCell ref="C10:D10"/>
    <mergeCell ref="H10:H11"/>
    <mergeCell ref="K10:K12"/>
    <mergeCell ref="O10:P13"/>
    <mergeCell ref="Q10:Q13"/>
    <mergeCell ref="R10:T12"/>
    <mergeCell ref="X66:AA67"/>
    <mergeCell ref="AP13:AQ13"/>
    <mergeCell ref="AK25:AL25"/>
    <mergeCell ref="X48:AA49"/>
    <mergeCell ref="X50:AA51"/>
    <mergeCell ref="X52:AA53"/>
    <mergeCell ref="X54:AA55"/>
    <mergeCell ref="X56:AA57"/>
    <mergeCell ref="X58:AA59"/>
    <mergeCell ref="X60:AA61"/>
    <mergeCell ref="X62:AA63"/>
    <mergeCell ref="X64:AA65"/>
    <mergeCell ref="X91:AA92"/>
    <mergeCell ref="X68:AA69"/>
    <mergeCell ref="X70:AA71"/>
    <mergeCell ref="X72:AA73"/>
    <mergeCell ref="X74:AA75"/>
    <mergeCell ref="X76:AA77"/>
    <mergeCell ref="X78:AA79"/>
    <mergeCell ref="X80:AA81"/>
    <mergeCell ref="X82:AA83"/>
    <mergeCell ref="X84:AA85"/>
    <mergeCell ref="X86:AA87"/>
    <mergeCell ref="X89:AA90"/>
    <mergeCell ref="X93:AA94"/>
    <mergeCell ref="X95:AA96"/>
    <mergeCell ref="X97:AA98"/>
    <mergeCell ref="X99:AA100"/>
    <mergeCell ref="X101:AA102"/>
  </mergeCells>
  <hyperlinks>
    <hyperlink ref="K44" r:id="rId1" xr:uid="{A8FDAD7C-48D9-4320-808C-7D3035BAABD3}"/>
    <hyperlink ref="AK25" r:id="rId2" xr:uid="{0A5C55C5-18E9-46DB-AE12-3246FB3DCAC3}"/>
    <hyperlink ref="B77" r:id="rId3" location="ID0EBABAAA=Excel%C2%A02016-2013" xr:uid="{F7A9542A-43A2-4BF6-A00F-DB0F1738E134}"/>
    <hyperlink ref="B80" r:id="rId4" xr:uid="{494E2603-125E-4CCE-949A-9FEA1EFBD679}"/>
    <hyperlink ref="B84" r:id="rId5" xr:uid="{8D64D053-4832-448F-9C54-865368206D25}"/>
    <hyperlink ref="B82:V82" r:id="rId6" display="Auditer-et-espionner-des-formules-sous-excel" xr:uid="{DC648B6B-0A93-41F9-9CAA-49D954D7B08A}"/>
    <hyperlink ref="B74:L74" r:id="rId7" display="7 ZIP pour Zipper vos documents" xr:uid="{EEC4BFBF-1832-4E8C-8779-4CAC1F3B7293}"/>
  </hyperlinks>
  <pageMargins left="0.78740157499999996" right="0.78740157499999996" top="0.984251969" bottom="0.984251969" header="0.4921259845" footer="0.4921259845"/>
  <pageSetup paperSize="9" orientation="portrait" r:id="rId8"/>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26782-1B02-44EA-BC4A-9916A56A6147}">
  <dimension ref="A2:AN56"/>
  <sheetViews>
    <sheetView workbookViewId="0">
      <selection activeCell="J33" sqref="J33"/>
    </sheetView>
  </sheetViews>
  <sheetFormatPr baseColWidth="10" defaultRowHeight="12.75"/>
  <cols>
    <col min="1" max="1" width="3.5703125" style="760" customWidth="1"/>
    <col min="2" max="2" width="8.7109375" style="760" customWidth="1"/>
    <col min="3" max="3" width="25.7109375" style="760" customWidth="1"/>
    <col min="4" max="5" width="8.7109375" style="760" customWidth="1"/>
    <col min="6" max="8" width="18.7109375" style="760" customWidth="1"/>
    <col min="9" max="9" width="3.42578125" style="760" customWidth="1"/>
    <col min="10" max="18" width="11.42578125" style="760"/>
    <col min="19" max="19" width="20.7109375" style="760" customWidth="1"/>
    <col min="20" max="16384" width="11.42578125" style="760"/>
  </cols>
  <sheetData>
    <row r="2" spans="1:33" ht="12.75" customHeight="1">
      <c r="B2" s="1348" t="s">
        <v>1252</v>
      </c>
      <c r="C2" s="1349"/>
      <c r="D2" s="1349"/>
      <c r="E2" s="1349"/>
      <c r="F2" s="1349"/>
      <c r="G2" s="1349"/>
      <c r="H2" s="1349"/>
      <c r="I2" s="1350"/>
    </row>
    <row r="3" spans="1:33" ht="12.75" customHeight="1">
      <c r="B3" s="1351"/>
      <c r="C3" s="1352"/>
      <c r="D3" s="1352"/>
      <c r="E3" s="1352"/>
      <c r="F3" s="1352"/>
      <c r="G3" s="1352"/>
      <c r="H3" s="1352"/>
      <c r="I3" s="1353"/>
    </row>
    <row r="4" spans="1:33" ht="12.75" customHeight="1">
      <c r="B4" s="1351"/>
      <c r="C4" s="1352"/>
      <c r="D4" s="1352"/>
      <c r="E4" s="1352"/>
      <c r="F4" s="1352"/>
      <c r="G4" s="1352"/>
      <c r="H4" s="1352"/>
      <c r="I4" s="1353"/>
    </row>
    <row r="5" spans="1:33" ht="12.75" customHeight="1">
      <c r="B5" s="1351"/>
      <c r="C5" s="1352"/>
      <c r="D5" s="1352"/>
      <c r="E5" s="1352"/>
      <c r="F5" s="1352"/>
      <c r="G5" s="1352"/>
      <c r="H5" s="1352"/>
      <c r="I5" s="1353"/>
    </row>
    <row r="6" spans="1:33" ht="12.75" customHeight="1">
      <c r="B6" s="1354"/>
      <c r="C6" s="1355"/>
      <c r="D6" s="1355"/>
      <c r="E6" s="1355"/>
      <c r="F6" s="1355"/>
      <c r="G6" s="1355"/>
      <c r="H6" s="1355"/>
      <c r="I6" s="1356"/>
    </row>
    <row r="7" spans="1:33" ht="13.5" thickBot="1"/>
    <row r="8" spans="1:33" ht="15" customHeight="1">
      <c r="A8" s="1357" t="s">
        <v>3</v>
      </c>
      <c r="B8" s="1359" t="s">
        <v>1253</v>
      </c>
      <c r="C8" s="1359"/>
      <c r="D8" s="1359"/>
      <c r="E8" s="1359"/>
      <c r="F8" s="1359"/>
      <c r="G8" s="1359"/>
      <c r="H8" s="1359"/>
      <c r="I8" s="1360"/>
      <c r="K8" s="1363" t="s">
        <v>1421</v>
      </c>
      <c r="L8" s="1364"/>
      <c r="M8" s="1364"/>
      <c r="N8" s="1364"/>
      <c r="O8" s="761"/>
      <c r="P8" s="761"/>
      <c r="Q8" s="761"/>
      <c r="R8" s="762"/>
      <c r="T8" s="1365" t="s">
        <v>3</v>
      </c>
      <c r="U8" s="1344" t="s">
        <v>1255</v>
      </c>
      <c r="V8" s="1344"/>
      <c r="W8" s="1344"/>
      <c r="X8" s="1344"/>
      <c r="Y8" s="1344"/>
      <c r="Z8" s="1344"/>
      <c r="AA8" s="1344"/>
      <c r="AB8" s="1344"/>
      <c r="AC8" s="1344"/>
      <c r="AD8" s="1344"/>
      <c r="AE8" s="1344"/>
      <c r="AF8" s="1344"/>
      <c r="AG8" s="1345"/>
    </row>
    <row r="9" spans="1:33" ht="15" customHeight="1">
      <c r="A9" s="1358"/>
      <c r="B9" s="1361"/>
      <c r="C9" s="1361"/>
      <c r="D9" s="1361"/>
      <c r="E9" s="1361"/>
      <c r="F9" s="1361"/>
      <c r="G9" s="1361"/>
      <c r="H9" s="1361"/>
      <c r="I9" s="1362"/>
      <c r="K9" s="763"/>
      <c r="L9" s="764"/>
      <c r="M9" s="765"/>
      <c r="N9" s="765"/>
      <c r="O9" s="765"/>
      <c r="P9" s="765"/>
      <c r="Q9" s="765"/>
      <c r="R9" s="1189"/>
      <c r="T9" s="1366"/>
      <c r="U9" s="1346"/>
      <c r="V9" s="1346"/>
      <c r="W9" s="1346"/>
      <c r="X9" s="1346"/>
      <c r="Y9" s="1346"/>
      <c r="Z9" s="1346"/>
      <c r="AA9" s="1346"/>
      <c r="AB9" s="1346"/>
      <c r="AC9" s="1346"/>
      <c r="AD9" s="1346"/>
      <c r="AE9" s="1346"/>
      <c r="AF9" s="1346"/>
      <c r="AG9" s="1347"/>
    </row>
    <row r="10" spans="1:33" s="766" customFormat="1" ht="15" customHeight="1">
      <c r="A10" s="1367" t="s">
        <v>1256</v>
      </c>
      <c r="B10" s="1369" t="s">
        <v>1514</v>
      </c>
      <c r="C10" s="1369"/>
      <c r="D10" s="1370" t="s">
        <v>1254</v>
      </c>
      <c r="E10" s="1370"/>
      <c r="F10" s="1370"/>
      <c r="G10" s="1370"/>
      <c r="H10" s="1371"/>
      <c r="I10" s="1372">
        <v>1</v>
      </c>
      <c r="K10" s="767"/>
      <c r="L10" s="768" t="s">
        <v>1257</v>
      </c>
      <c r="M10" s="769"/>
      <c r="N10" s="769"/>
      <c r="O10" s="769"/>
      <c r="P10" s="769"/>
      <c r="Q10" s="769"/>
      <c r="R10" s="1190"/>
      <c r="T10" s="1367" t="s">
        <v>1256</v>
      </c>
      <c r="U10" s="770" t="s">
        <v>437</v>
      </c>
      <c r="V10" s="771" t="s">
        <v>1258</v>
      </c>
      <c r="W10" s="771"/>
      <c r="X10" s="772"/>
      <c r="Y10" s="773"/>
      <c r="Z10" s="773"/>
      <c r="AA10" s="773"/>
      <c r="AB10" s="773"/>
      <c r="AC10" s="773"/>
      <c r="AD10" s="773"/>
      <c r="AE10" s="773"/>
      <c r="AF10" s="773"/>
      <c r="AG10" s="1191"/>
    </row>
    <row r="11" spans="1:33" s="766" customFormat="1" ht="15" customHeight="1" thickBot="1">
      <c r="A11" s="1367"/>
      <c r="B11" s="774" t="s">
        <v>1259</v>
      </c>
      <c r="C11" s="775"/>
      <c r="D11" s="775"/>
      <c r="E11" s="775"/>
      <c r="F11" s="776"/>
      <c r="G11" s="776" t="s">
        <v>1260</v>
      </c>
      <c r="H11" s="1192"/>
      <c r="I11" s="1373"/>
      <c r="K11" s="777"/>
      <c r="L11" s="769" t="s">
        <v>1261</v>
      </c>
      <c r="M11" s="769"/>
      <c r="N11" s="769"/>
      <c r="O11" s="769"/>
      <c r="P11" s="769"/>
      <c r="Q11" s="769"/>
      <c r="R11" s="1190"/>
      <c r="T11" s="1367"/>
      <c r="U11" s="778"/>
      <c r="V11" s="779"/>
      <c r="W11" s="779"/>
      <c r="X11" s="780"/>
      <c r="Y11" s="780"/>
      <c r="Z11" s="780"/>
      <c r="AA11" s="780"/>
      <c r="AB11" s="780"/>
      <c r="AC11" s="780"/>
      <c r="AD11" s="780"/>
      <c r="AE11" s="780"/>
      <c r="AF11" s="780"/>
      <c r="AG11" s="1193"/>
    </row>
    <row r="12" spans="1:33" s="766" customFormat="1" ht="15" customHeight="1">
      <c r="A12" s="1367"/>
      <c r="B12" s="781">
        <v>6</v>
      </c>
      <c r="C12" s="782"/>
      <c r="D12" s="782"/>
      <c r="E12" s="783"/>
      <c r="F12" s="784"/>
      <c r="G12" s="1374">
        <v>7</v>
      </c>
      <c r="H12" s="1375" t="s">
        <v>314</v>
      </c>
      <c r="I12" s="1376" t="str">
        <f>B8</f>
        <v>NOM DE LA RECETTE</v>
      </c>
      <c r="K12" s="763"/>
      <c r="L12" s="769"/>
      <c r="M12" s="769" t="s">
        <v>1262</v>
      </c>
      <c r="N12" s="769"/>
      <c r="O12" s="769"/>
      <c r="P12" s="769"/>
      <c r="Q12" s="769"/>
      <c r="R12" s="1190"/>
      <c r="T12" s="1367"/>
      <c r="U12" s="785" t="s">
        <v>639</v>
      </c>
      <c r="V12" s="786" t="s">
        <v>1263</v>
      </c>
      <c r="W12" s="787"/>
      <c r="X12" s="787" t="s">
        <v>1264</v>
      </c>
      <c r="Y12" s="780"/>
      <c r="Z12" s="780"/>
      <c r="AA12" s="780"/>
      <c r="AB12" s="780"/>
      <c r="AC12" s="780"/>
      <c r="AD12" s="780"/>
      <c r="AE12" s="780"/>
      <c r="AF12" s="780"/>
      <c r="AG12" s="1193"/>
    </row>
    <row r="13" spans="1:33" s="766" customFormat="1" ht="15" customHeight="1" thickBot="1">
      <c r="A13" s="1367"/>
      <c r="B13" s="788" t="s">
        <v>314</v>
      </c>
      <c r="C13" s="782"/>
      <c r="D13" s="782"/>
      <c r="E13" s="783"/>
      <c r="F13" s="784"/>
      <c r="G13" s="1374"/>
      <c r="H13" s="1375"/>
      <c r="I13" s="1376"/>
      <c r="K13" s="763"/>
      <c r="L13" s="769"/>
      <c r="M13" s="769" t="s">
        <v>1265</v>
      </c>
      <c r="N13" s="769"/>
      <c r="O13" s="769"/>
      <c r="P13" s="769"/>
      <c r="Q13" s="769"/>
      <c r="R13" s="1190"/>
      <c r="T13" s="1367"/>
      <c r="U13" s="789"/>
      <c r="V13" s="786"/>
      <c r="W13" s="787"/>
      <c r="X13" s="779"/>
      <c r="Y13" s="780"/>
      <c r="Z13" s="780"/>
      <c r="AA13" s="780"/>
      <c r="AB13" s="780"/>
      <c r="AC13" s="780"/>
      <c r="AD13" s="780"/>
      <c r="AE13" s="780"/>
      <c r="AF13" s="780"/>
      <c r="AG13" s="1193"/>
    </row>
    <row r="14" spans="1:33" s="766" customFormat="1" ht="15" customHeight="1">
      <c r="A14" s="1367"/>
      <c r="B14" s="1194"/>
      <c r="C14" s="1195" t="s">
        <v>1266</v>
      </c>
      <c r="D14" s="1195" t="s">
        <v>1267</v>
      </c>
      <c r="E14" s="1378" t="s">
        <v>1268</v>
      </c>
      <c r="F14" s="1378"/>
      <c r="G14" s="1196"/>
      <c r="H14" s="1197"/>
      <c r="I14" s="1376"/>
      <c r="K14" s="777"/>
      <c r="L14" s="769" t="s">
        <v>1269</v>
      </c>
      <c r="M14" s="769"/>
      <c r="N14" s="769"/>
      <c r="O14" s="769"/>
      <c r="P14" s="769"/>
      <c r="Q14" s="769"/>
      <c r="R14" s="1190"/>
      <c r="T14" s="1367"/>
      <c r="U14" s="789" t="s">
        <v>653</v>
      </c>
      <c r="V14" s="786" t="s">
        <v>1270</v>
      </c>
      <c r="W14" s="787" t="s">
        <v>1271</v>
      </c>
      <c r="X14" s="779"/>
      <c r="Y14" s="780"/>
      <c r="Z14" s="780"/>
      <c r="AA14" s="780"/>
      <c r="AB14" s="780"/>
      <c r="AC14" s="780"/>
      <c r="AD14" s="780"/>
      <c r="AE14" s="780"/>
      <c r="AF14" s="780"/>
      <c r="AG14" s="1193"/>
    </row>
    <row r="15" spans="1:33" s="766" customFormat="1" ht="15" customHeight="1">
      <c r="A15" s="1367"/>
      <c r="B15" s="790" t="s">
        <v>653</v>
      </c>
      <c r="C15" s="791" t="s">
        <v>639</v>
      </c>
      <c r="D15" s="792"/>
      <c r="E15" s="790" t="s">
        <v>667</v>
      </c>
      <c r="F15" s="1198"/>
      <c r="G15" s="1198"/>
      <c r="H15" s="1199"/>
      <c r="I15" s="1376"/>
      <c r="K15" s="777"/>
      <c r="L15" s="769"/>
      <c r="M15" s="794"/>
      <c r="N15" s="794" t="s">
        <v>1272</v>
      </c>
      <c r="O15" s="795">
        <f>B12</f>
        <v>6</v>
      </c>
      <c r="P15" s="769" t="s">
        <v>314</v>
      </c>
      <c r="Q15" s="769"/>
      <c r="R15" s="1190"/>
      <c r="S15" s="1200" t="s">
        <v>1210</v>
      </c>
      <c r="T15" s="1367"/>
      <c r="U15" s="789"/>
      <c r="V15" s="786"/>
      <c r="W15" s="796" t="s">
        <v>204</v>
      </c>
      <c r="X15" s="779"/>
      <c r="Y15" s="780"/>
      <c r="Z15" s="780"/>
      <c r="AA15" s="780"/>
      <c r="AB15" s="780"/>
      <c r="AC15" s="780"/>
      <c r="AD15" s="780"/>
      <c r="AE15" s="780"/>
      <c r="AF15" s="780"/>
      <c r="AG15" s="1193"/>
    </row>
    <row r="16" spans="1:33" s="766" customFormat="1" ht="15" customHeight="1">
      <c r="A16" s="1367"/>
      <c r="B16" s="797">
        <v>1.8</v>
      </c>
      <c r="C16" s="1201" t="s">
        <v>1515</v>
      </c>
      <c r="D16" s="1202">
        <f>IF(B16="","",IF(ISTEXT(B16),B16,(B16/B12)*G12))</f>
        <v>2.1</v>
      </c>
      <c r="E16" s="1203" t="s">
        <v>1278</v>
      </c>
      <c r="F16" s="1204" t="s">
        <v>1516</v>
      </c>
      <c r="G16" s="1205"/>
      <c r="H16" s="1206"/>
      <c r="I16" s="1376"/>
      <c r="K16" s="763"/>
      <c r="L16" s="764"/>
      <c r="M16" s="794"/>
      <c r="N16" s="794" t="s">
        <v>1273</v>
      </c>
      <c r="O16" s="798">
        <f>G12</f>
        <v>7</v>
      </c>
      <c r="P16" s="769" t="s">
        <v>314</v>
      </c>
      <c r="Q16" s="769"/>
      <c r="R16" s="1190"/>
      <c r="S16" s="1207" t="s">
        <v>1517</v>
      </c>
      <c r="T16" s="1367"/>
      <c r="U16" s="779"/>
      <c r="V16" s="779"/>
      <c r="W16" s="787" t="s">
        <v>1274</v>
      </c>
      <c r="X16" s="779"/>
      <c r="Y16" s="780"/>
      <c r="Z16" s="780"/>
      <c r="AA16" s="780"/>
      <c r="AB16" s="780"/>
      <c r="AC16" s="799"/>
      <c r="AD16" s="787"/>
      <c r="AE16" s="780"/>
      <c r="AF16" s="800"/>
      <c r="AG16" s="1208"/>
    </row>
    <row r="17" spans="1:40" s="766" customFormat="1" ht="15" customHeight="1">
      <c r="A17" s="1367"/>
      <c r="B17" s="797">
        <v>2</v>
      </c>
      <c r="C17" s="1201"/>
      <c r="D17" s="1202">
        <f>IF(B17="","",IF(ISTEXT(B17),B17,(B17/B12)*G12))</f>
        <v>2.333333333333333</v>
      </c>
      <c r="E17" s="1203"/>
      <c r="F17" s="1204"/>
      <c r="G17" s="1205"/>
      <c r="H17" s="1206"/>
      <c r="I17" s="1376"/>
      <c r="K17" s="763"/>
      <c r="L17" s="801" t="s">
        <v>1275</v>
      </c>
      <c r="M17" s="769"/>
      <c r="N17" s="769"/>
      <c r="O17" s="769"/>
      <c r="P17" s="769"/>
      <c r="Q17" s="769"/>
      <c r="R17" s="1190"/>
      <c r="T17" s="1367"/>
      <c r="U17" s="779"/>
      <c r="V17" s="779"/>
      <c r="W17" s="779"/>
      <c r="X17" s="779"/>
      <c r="Y17" s="780"/>
      <c r="Z17" s="780"/>
      <c r="AA17" s="780"/>
      <c r="AB17" s="780"/>
      <c r="AC17" s="780"/>
      <c r="AD17" s="780"/>
      <c r="AE17" s="780"/>
      <c r="AF17" s="780"/>
      <c r="AG17" s="1193"/>
    </row>
    <row r="18" spans="1:40" s="766" customFormat="1" ht="15" customHeight="1" thickBot="1">
      <c r="A18" s="1367"/>
      <c r="B18" s="797"/>
      <c r="C18" s="1209"/>
      <c r="D18" s="1202" t="str">
        <f>IF(B18="","",IF(ISTEXT(B18),B18,(B18/B12)*G12))</f>
        <v/>
      </c>
      <c r="E18" s="1203"/>
      <c r="F18" s="1204"/>
      <c r="G18" s="1205"/>
      <c r="H18" s="1206"/>
      <c r="I18" s="1376"/>
      <c r="K18" s="763"/>
      <c r="L18" s="1379" t="s">
        <v>1276</v>
      </c>
      <c r="M18" s="1379"/>
      <c r="N18" s="1379"/>
      <c r="O18" s="769" t="s">
        <v>1277</v>
      </c>
      <c r="P18" s="769"/>
      <c r="Q18" s="769"/>
      <c r="R18" s="1190"/>
      <c r="T18" s="1367"/>
      <c r="U18" s="789" t="s">
        <v>667</v>
      </c>
      <c r="V18" s="786" t="s">
        <v>142</v>
      </c>
      <c r="W18" s="799" t="s">
        <v>20</v>
      </c>
      <c r="X18" s="799" t="s">
        <v>224</v>
      </c>
      <c r="Y18" s="799" t="s">
        <v>1278</v>
      </c>
      <c r="Z18" s="799" t="s">
        <v>1279</v>
      </c>
      <c r="AA18" s="787" t="s">
        <v>1280</v>
      </c>
      <c r="AB18" s="780"/>
      <c r="AC18" s="799" t="s">
        <v>1281</v>
      </c>
      <c r="AD18" s="787" t="s">
        <v>1282</v>
      </c>
      <c r="AE18" s="780"/>
      <c r="AF18" s="780"/>
      <c r="AG18" s="1193"/>
    </row>
    <row r="19" spans="1:40" s="766" customFormat="1" ht="15" customHeight="1">
      <c r="A19" s="1367"/>
      <c r="B19" s="797">
        <v>3</v>
      </c>
      <c r="C19" s="1209"/>
      <c r="D19" s="1202">
        <f>IF(B19="","",IF(ISTEXT(B19),B19,(B19/B12)*G12))</f>
        <v>3.5</v>
      </c>
      <c r="E19" s="1203"/>
      <c r="F19" s="1204"/>
      <c r="G19" s="1205"/>
      <c r="H19" s="1206"/>
      <c r="I19" s="1376"/>
      <c r="K19" s="763"/>
      <c r="L19" s="1391" t="s">
        <v>1283</v>
      </c>
      <c r="M19" s="1391"/>
      <c r="N19" s="1391"/>
      <c r="O19" s="793"/>
      <c r="P19" s="793"/>
      <c r="Q19" s="769"/>
      <c r="R19" s="1190"/>
      <c r="T19" s="1367"/>
      <c r="U19" s="802"/>
      <c r="V19" s="786"/>
      <c r="W19" s="787"/>
      <c r="X19" s="779"/>
      <c r="Y19" s="780"/>
      <c r="Z19" s="780"/>
      <c r="AA19" s="780"/>
      <c r="AB19" s="780"/>
      <c r="AC19" s="780"/>
      <c r="AD19" s="780"/>
      <c r="AE19" s="780"/>
      <c r="AF19" s="780"/>
      <c r="AG19" s="1193"/>
    </row>
    <row r="20" spans="1:40" s="766" customFormat="1" ht="15" customHeight="1">
      <c r="A20" s="1367"/>
      <c r="B20" s="797">
        <v>8</v>
      </c>
      <c r="C20" s="1201"/>
      <c r="D20" s="1202">
        <f>IF(B20="","",IF(ISTEXT(B20),B20,(B20/B12)*G12))</f>
        <v>9.3333333333333321</v>
      </c>
      <c r="E20" s="1203"/>
      <c r="F20" s="1204"/>
      <c r="G20" s="1205"/>
      <c r="H20" s="1206"/>
      <c r="I20" s="1376"/>
      <c r="K20" s="803" t="s">
        <v>1284</v>
      </c>
      <c r="L20" s="793" t="s">
        <v>1285</v>
      </c>
      <c r="M20" s="769"/>
      <c r="N20" s="769"/>
      <c r="O20" s="769"/>
      <c r="P20" s="769"/>
      <c r="Q20" s="769"/>
      <c r="R20" s="1190"/>
      <c r="T20" s="1367"/>
      <c r="U20" s="804"/>
      <c r="V20" s="805">
        <v>10</v>
      </c>
      <c r="W20" s="786" t="s">
        <v>1286</v>
      </c>
      <c r="X20" s="779"/>
      <c r="Y20" s="787" t="s">
        <v>1287</v>
      </c>
      <c r="Z20" s="806"/>
      <c r="AA20" s="806"/>
      <c r="AB20" s="806"/>
      <c r="AC20" s="806"/>
      <c r="AD20" s="806"/>
      <c r="AE20" s="806"/>
      <c r="AF20" s="779"/>
      <c r="AG20" s="1210"/>
    </row>
    <row r="21" spans="1:40" s="766" customFormat="1" ht="15" customHeight="1">
      <c r="A21" s="1367"/>
      <c r="B21" s="797">
        <v>1</v>
      </c>
      <c r="C21" s="1201"/>
      <c r="D21" s="1202">
        <f>IF(B21="","",IF(ISTEXT(B21),B21,(B21/B12)*G12))</f>
        <v>1.1666666666666665</v>
      </c>
      <c r="E21" s="1203"/>
      <c r="F21" s="1204"/>
      <c r="G21" s="1205"/>
      <c r="H21" s="1206"/>
      <c r="I21" s="1376"/>
      <c r="K21" s="777"/>
      <c r="L21" s="793" t="s">
        <v>1288</v>
      </c>
      <c r="M21" s="769"/>
      <c r="N21" s="769"/>
      <c r="O21" s="769"/>
      <c r="P21" s="769"/>
      <c r="Q21" s="769"/>
      <c r="R21" s="1190"/>
      <c r="T21" s="1367"/>
      <c r="U21" s="807"/>
      <c r="V21" s="779"/>
      <c r="W21" s="779"/>
      <c r="X21" s="779"/>
      <c r="Y21" s="807" t="s">
        <v>314</v>
      </c>
      <c r="Z21" s="779"/>
      <c r="AA21" s="807" t="s">
        <v>20</v>
      </c>
      <c r="AB21" s="779"/>
      <c r="AC21" s="807" t="s">
        <v>368</v>
      </c>
      <c r="AD21" s="779"/>
      <c r="AE21" s="807" t="s">
        <v>1289</v>
      </c>
      <c r="AF21" s="779"/>
      <c r="AG21" s="1210"/>
    </row>
    <row r="22" spans="1:40" s="766" customFormat="1" ht="15" customHeight="1" thickBot="1">
      <c r="A22" s="1367"/>
      <c r="B22" s="797"/>
      <c r="C22" s="1201"/>
      <c r="D22" s="1202" t="str">
        <f>IF(B22="","",IF(ISTEXT(B22),B22,(B22/B12)*G12))</f>
        <v/>
      </c>
      <c r="E22" s="1203"/>
      <c r="F22" s="1204"/>
      <c r="G22" s="1205"/>
      <c r="H22" s="1206"/>
      <c r="I22" s="1376"/>
      <c r="K22" s="763"/>
      <c r="L22" s="793" t="s">
        <v>1290</v>
      </c>
      <c r="M22" s="769"/>
      <c r="N22" s="769"/>
      <c r="O22" s="769"/>
      <c r="P22" s="769"/>
      <c r="Q22" s="769"/>
      <c r="R22" s="1190"/>
      <c r="T22" s="1367"/>
      <c r="U22" s="774" t="s">
        <v>1259</v>
      </c>
      <c r="V22" s="779"/>
      <c r="W22" s="779"/>
      <c r="X22" s="779"/>
      <c r="Y22" s="779"/>
      <c r="Z22" s="779"/>
      <c r="AA22" s="779"/>
      <c r="AB22" s="779"/>
      <c r="AC22" s="779"/>
      <c r="AD22" s="779"/>
      <c r="AE22" s="779"/>
      <c r="AF22" s="779"/>
      <c r="AG22" s="1190"/>
    </row>
    <row r="23" spans="1:40" s="766" customFormat="1" ht="15" customHeight="1" thickBot="1">
      <c r="A23" s="1367"/>
      <c r="B23" s="797"/>
      <c r="C23" s="1201"/>
      <c r="D23" s="1202" t="str">
        <f>IF(B23="","",IF(ISTEXT(B23),B23,(B23/B12)*G12))</f>
        <v/>
      </c>
      <c r="E23" s="1203"/>
      <c r="F23" s="1204"/>
      <c r="G23" s="1205"/>
      <c r="H23" s="1206"/>
      <c r="I23" s="1376"/>
      <c r="K23" s="763"/>
      <c r="L23" s="793" t="s">
        <v>1291</v>
      </c>
      <c r="M23" s="769"/>
      <c r="N23" s="769"/>
      <c r="O23" s="769"/>
      <c r="P23" s="769"/>
      <c r="Q23" s="769"/>
      <c r="R23" s="1190"/>
      <c r="T23" s="1367"/>
      <c r="U23" s="808">
        <v>10</v>
      </c>
      <c r="V23" s="809" t="s">
        <v>1292</v>
      </c>
      <c r="W23" s="809"/>
      <c r="X23" s="810"/>
      <c r="Y23" s="779"/>
      <c r="Z23" s="779"/>
      <c r="AA23" s="779"/>
      <c r="AB23" s="779"/>
      <c r="AC23" s="779"/>
      <c r="AD23" s="779"/>
      <c r="AE23" s="779"/>
      <c r="AF23" s="779"/>
      <c r="AG23" s="1190"/>
    </row>
    <row r="24" spans="1:40" s="766" customFormat="1" ht="15" customHeight="1" thickBot="1">
      <c r="A24" s="1368"/>
      <c r="B24" s="1211">
        <f>SUM(B16:B23)</f>
        <v>15.8</v>
      </c>
      <c r="C24" s="1212" t="s">
        <v>1518</v>
      </c>
      <c r="D24" s="1213">
        <f>SUM(D16:D23)</f>
        <v>18.433333333333334</v>
      </c>
      <c r="E24" s="1214"/>
      <c r="F24" s="1215"/>
      <c r="G24" s="1216" t="s">
        <v>1519</v>
      </c>
      <c r="H24" s="1217" t="str">
        <f>ADDRESS(ROW(B12),COLUMN(B12),4)</f>
        <v>B12</v>
      </c>
      <c r="I24" s="1377"/>
      <c r="K24" s="1218"/>
      <c r="L24" s="811"/>
      <c r="M24" s="811"/>
      <c r="N24" s="811"/>
      <c r="O24" s="811"/>
      <c r="P24" s="811"/>
      <c r="Q24" s="811"/>
      <c r="R24" s="812"/>
      <c r="T24" s="1368"/>
      <c r="U24" s="813"/>
      <c r="V24" s="814"/>
      <c r="W24" s="814"/>
      <c r="X24" s="814"/>
      <c r="Y24" s="813"/>
      <c r="Z24" s="814"/>
      <c r="AA24" s="813"/>
      <c r="AB24" s="814"/>
      <c r="AC24" s="813"/>
      <c r="AD24" s="814"/>
      <c r="AE24" s="813"/>
      <c r="AF24" s="814"/>
      <c r="AG24" s="815"/>
    </row>
    <row r="25" spans="1:40">
      <c r="B25" s="760">
        <v>10.71</v>
      </c>
      <c r="C25" s="760">
        <v>10.71</v>
      </c>
      <c r="D25" s="760">
        <v>18</v>
      </c>
      <c r="E25" s="760">
        <v>10.71</v>
      </c>
      <c r="F25" s="760">
        <v>10.71</v>
      </c>
      <c r="G25" s="760">
        <v>10.71</v>
      </c>
      <c r="H25" s="760">
        <v>10.71</v>
      </c>
      <c r="T25" s="766"/>
      <c r="U25" s="766"/>
      <c r="V25" s="766"/>
      <c r="W25" s="766"/>
      <c r="X25" s="766"/>
      <c r="Y25" s="766"/>
      <c r="Z25" s="766"/>
      <c r="AA25" s="766"/>
      <c r="AB25" s="766"/>
      <c r="AC25" s="766"/>
      <c r="AD25" s="766"/>
      <c r="AE25" s="766"/>
      <c r="AF25" s="766"/>
      <c r="AG25" s="766"/>
      <c r="AH25" s="766"/>
      <c r="AI25" s="766"/>
      <c r="AJ25" s="766"/>
      <c r="AK25" s="766"/>
      <c r="AL25" s="766"/>
    </row>
    <row r="26" spans="1:40" ht="15.75" thickBot="1">
      <c r="T26" s="1219"/>
      <c r="U26" s="1220"/>
      <c r="V26" s="1220"/>
      <c r="W26" s="1220"/>
      <c r="X26" s="1220"/>
      <c r="Y26" s="1220"/>
      <c r="Z26" s="1220"/>
      <c r="AA26" s="1220"/>
      <c r="AB26" s="1220"/>
      <c r="AC26" s="1220"/>
      <c r="AD26" s="1220"/>
      <c r="AE26" s="1220"/>
      <c r="AF26" s="1221"/>
      <c r="AH26" s="766"/>
      <c r="AI26" s="766"/>
      <c r="AJ26" s="766"/>
      <c r="AK26" s="766"/>
      <c r="AL26" s="766"/>
    </row>
    <row r="27" spans="1:40" ht="15" customHeight="1">
      <c r="A27" s="1357" t="s">
        <v>3</v>
      </c>
      <c r="B27" s="1359" t="s">
        <v>1253</v>
      </c>
      <c r="C27" s="1359"/>
      <c r="D27" s="1359"/>
      <c r="E27" s="1359"/>
      <c r="F27" s="1359"/>
      <c r="G27" s="1359"/>
      <c r="H27" s="1359"/>
      <c r="I27" s="1360"/>
      <c r="K27" s="1381" t="s">
        <v>1422</v>
      </c>
      <c r="L27" s="1382"/>
      <c r="M27" s="1382"/>
      <c r="N27" s="1382"/>
      <c r="O27" s="816"/>
      <c r="P27" s="816"/>
      <c r="Q27" s="816"/>
      <c r="R27" s="817"/>
      <c r="T27" s="1222"/>
      <c r="U27" s="1223" t="s">
        <v>1520</v>
      </c>
      <c r="V27" s="1223"/>
      <c r="W27" s="1223"/>
      <c r="X27" s="1223"/>
      <c r="Y27" s="1223"/>
      <c r="Z27" s="1223"/>
      <c r="AA27" s="1223"/>
      <c r="AB27" s="1223"/>
      <c r="AC27" s="1223"/>
      <c r="AD27" s="1223"/>
      <c r="AE27" s="1223"/>
      <c r="AF27" s="1224"/>
      <c r="AH27" s="766"/>
      <c r="AI27" s="766"/>
      <c r="AJ27" s="766"/>
      <c r="AK27" s="766"/>
      <c r="AL27" s="766"/>
    </row>
    <row r="28" spans="1:40" ht="15" customHeight="1">
      <c r="A28" s="1380"/>
      <c r="B28" s="1361"/>
      <c r="C28" s="1361"/>
      <c r="D28" s="1361"/>
      <c r="E28" s="1361"/>
      <c r="F28" s="1361"/>
      <c r="G28" s="1361"/>
      <c r="H28" s="1361"/>
      <c r="I28" s="1362"/>
      <c r="K28" s="818"/>
      <c r="L28" s="819"/>
      <c r="M28" s="820"/>
      <c r="N28" s="820"/>
      <c r="O28" s="820"/>
      <c r="P28" s="820"/>
      <c r="Q28" s="820"/>
      <c r="R28" s="1225"/>
      <c r="T28" s="1226"/>
      <c r="U28" s="1227" t="s">
        <v>1521</v>
      </c>
      <c r="V28" s="1227"/>
      <c r="W28" s="1227"/>
      <c r="X28" s="1227"/>
      <c r="Y28" s="1227"/>
      <c r="Z28" s="1227"/>
      <c r="AA28" s="1227"/>
      <c r="AB28" s="1227"/>
      <c r="AC28" s="1227"/>
      <c r="AD28" s="1227"/>
      <c r="AE28" s="1227"/>
      <c r="AF28" s="1228"/>
      <c r="AH28" s="766"/>
      <c r="AI28" s="766"/>
      <c r="AJ28" s="766"/>
      <c r="AK28" s="766"/>
      <c r="AL28" s="766"/>
    </row>
    <row r="29" spans="1:40" s="766" customFormat="1" ht="15" customHeight="1">
      <c r="A29" s="1383" t="s">
        <v>1294</v>
      </c>
      <c r="B29" s="1369" t="s">
        <v>1514</v>
      </c>
      <c r="C29" s="1369"/>
      <c r="D29" s="1385" t="s">
        <v>1293</v>
      </c>
      <c r="E29" s="1385"/>
      <c r="F29" s="1385"/>
      <c r="G29" s="1385"/>
      <c r="H29" s="1386"/>
      <c r="I29" s="1372">
        <v>2</v>
      </c>
      <c r="K29" s="821"/>
      <c r="L29" s="822" t="s">
        <v>1295</v>
      </c>
      <c r="M29" s="793"/>
      <c r="N29" s="793"/>
      <c r="O29" s="793"/>
      <c r="P29" s="793"/>
      <c r="Q29" s="793"/>
      <c r="R29" s="1229"/>
      <c r="T29" s="1226"/>
      <c r="U29" s="1230" t="s">
        <v>1456</v>
      </c>
      <c r="V29" s="1231" t="s">
        <v>1522</v>
      </c>
      <c r="W29" s="1227"/>
      <c r="X29" s="1227"/>
      <c r="Y29" s="1227"/>
      <c r="Z29" s="1227"/>
      <c r="AA29" s="1227"/>
      <c r="AB29" s="1227"/>
      <c r="AC29" s="1227"/>
      <c r="AD29" s="1227"/>
      <c r="AE29" s="1227"/>
      <c r="AF29" s="1228"/>
      <c r="AG29" s="760"/>
      <c r="AM29" s="760"/>
      <c r="AN29" s="760"/>
    </row>
    <row r="30" spans="1:40" s="766" customFormat="1" ht="15" customHeight="1" thickBot="1">
      <c r="A30" s="1383"/>
      <c r="B30" s="823" t="s">
        <v>1296</v>
      </c>
      <c r="C30" s="775"/>
      <c r="D30" s="775"/>
      <c r="E30" s="775"/>
      <c r="F30" s="776"/>
      <c r="G30" s="776" t="s">
        <v>1260</v>
      </c>
      <c r="H30" s="1232"/>
      <c r="I30" s="1372"/>
      <c r="K30" s="818"/>
      <c r="L30" s="820" t="s">
        <v>1297</v>
      </c>
      <c r="M30" s="793"/>
      <c r="N30" s="793"/>
      <c r="O30" s="793"/>
      <c r="P30" s="793"/>
      <c r="Q30" s="793"/>
      <c r="R30" s="1229"/>
      <c r="T30" s="1233"/>
      <c r="U30" s="1234" t="s">
        <v>1523</v>
      </c>
      <c r="V30" s="1223"/>
      <c r="W30" s="1223"/>
      <c r="X30" s="1223"/>
      <c r="Y30" s="1223"/>
      <c r="Z30" s="1223"/>
      <c r="AA30" s="1223"/>
      <c r="AB30" s="1223"/>
      <c r="AC30" s="1223"/>
      <c r="AD30" s="1223"/>
      <c r="AE30" s="1223"/>
      <c r="AF30" s="1224"/>
      <c r="AG30" s="760"/>
      <c r="AM30" s="760"/>
      <c r="AN30" s="760"/>
    </row>
    <row r="31" spans="1:40" s="766" customFormat="1" ht="15" customHeight="1">
      <c r="A31" s="1383"/>
      <c r="B31" s="824">
        <v>1.8</v>
      </c>
      <c r="C31" s="782"/>
      <c r="D31" s="782"/>
      <c r="E31" s="783"/>
      <c r="F31" s="784"/>
      <c r="G31" s="1387">
        <v>5</v>
      </c>
      <c r="H31" s="1388" t="s">
        <v>20</v>
      </c>
      <c r="I31" s="1389" t="str">
        <f>B27</f>
        <v>NOM DE LA RECETTE</v>
      </c>
      <c r="K31" s="818"/>
      <c r="L31" s="764"/>
      <c r="M31" s="793"/>
      <c r="N31" s="825" t="s">
        <v>1298</v>
      </c>
      <c r="O31" s="826">
        <f>B43</f>
        <v>16.2</v>
      </c>
      <c r="P31" s="825" t="s">
        <v>1299</v>
      </c>
      <c r="Q31" s="822" t="str">
        <f>C43</f>
        <v>si vous voulez refaire la</v>
      </c>
      <c r="R31" s="1229"/>
      <c r="T31" s="1235"/>
      <c r="U31" s="1236" t="s">
        <v>1524</v>
      </c>
      <c r="V31" s="1227"/>
      <c r="W31" s="1227"/>
      <c r="X31" s="1227"/>
      <c r="Y31" s="1237"/>
      <c r="Z31" s="1227"/>
      <c r="AA31" s="1227"/>
      <c r="AB31" s="1227"/>
      <c r="AC31" s="1227"/>
      <c r="AD31" s="1237"/>
      <c r="AE31" s="1237"/>
      <c r="AF31" s="1238"/>
      <c r="AG31" s="760"/>
      <c r="AM31" s="760"/>
      <c r="AN31" s="760"/>
    </row>
    <row r="32" spans="1:40" s="766" customFormat="1" ht="15" customHeight="1" thickBot="1">
      <c r="A32" s="1383"/>
      <c r="B32" s="827" t="s">
        <v>20</v>
      </c>
      <c r="C32" s="782"/>
      <c r="D32" s="782"/>
      <c r="E32" s="783"/>
      <c r="F32" s="784"/>
      <c r="G32" s="1387"/>
      <c r="H32" s="1388"/>
      <c r="I32" s="1389"/>
      <c r="K32" s="818"/>
      <c r="L32" s="820" t="s">
        <v>1300</v>
      </c>
      <c r="M32" s="793"/>
      <c r="N32" s="793"/>
      <c r="O32" s="793"/>
      <c r="P32" s="793"/>
      <c r="Q32" s="793"/>
      <c r="R32" s="1229"/>
      <c r="T32" s="1235"/>
      <c r="U32" s="1236" t="s">
        <v>1525</v>
      </c>
      <c r="V32" s="1227"/>
      <c r="W32" s="1227"/>
      <c r="X32" s="1227"/>
      <c r="Y32" s="1237"/>
      <c r="Z32" s="1227"/>
      <c r="AA32" s="1227"/>
      <c r="AB32" s="1227"/>
      <c r="AC32" s="1227"/>
      <c r="AD32" s="1237"/>
      <c r="AE32" s="1237"/>
      <c r="AF32" s="1238"/>
      <c r="AG32" s="760"/>
      <c r="AM32" s="760"/>
      <c r="AN32" s="760"/>
    </row>
    <row r="33" spans="1:40" s="766" customFormat="1" ht="15" customHeight="1">
      <c r="A33" s="1383"/>
      <c r="B33" s="1194"/>
      <c r="C33" s="1196" t="s">
        <v>1266</v>
      </c>
      <c r="D33" s="1195" t="s">
        <v>1267</v>
      </c>
      <c r="E33" s="1378" t="s">
        <v>1268</v>
      </c>
      <c r="F33" s="1378"/>
      <c r="G33" s="1239" t="s">
        <v>1301</v>
      </c>
      <c r="H33" s="1239"/>
      <c r="I33" s="1389"/>
      <c r="K33" s="818"/>
      <c r="L33" s="820" t="s">
        <v>1302</v>
      </c>
      <c r="M33" s="793"/>
      <c r="N33" s="793"/>
      <c r="O33" s="793"/>
      <c r="P33" s="793"/>
      <c r="Q33" s="793"/>
      <c r="R33" s="1229"/>
      <c r="T33" s="1240"/>
      <c r="U33" s="1241" t="s">
        <v>1526</v>
      </c>
      <c r="V33" s="1242"/>
      <c r="W33" s="1242"/>
      <c r="X33" s="1242"/>
      <c r="Y33" s="1242"/>
      <c r="Z33" s="1242"/>
      <c r="AA33" s="1242"/>
      <c r="AB33" s="1242"/>
      <c r="AC33" s="1242"/>
      <c r="AD33" s="1242"/>
      <c r="AE33" s="1242"/>
      <c r="AF33" s="1243"/>
      <c r="AG33" s="760"/>
      <c r="AM33" s="760"/>
      <c r="AN33" s="760"/>
    </row>
    <row r="34" spans="1:40" s="766" customFormat="1" ht="15" customHeight="1">
      <c r="A34" s="1383"/>
      <c r="B34" s="790" t="s">
        <v>653</v>
      </c>
      <c r="C34" s="791" t="s">
        <v>639</v>
      </c>
      <c r="D34" s="792"/>
      <c r="E34" s="790" t="s">
        <v>667</v>
      </c>
      <c r="F34" s="1198"/>
      <c r="G34" s="1198"/>
      <c r="H34" s="1199"/>
      <c r="I34" s="1389"/>
      <c r="K34" s="818"/>
      <c r="L34" s="764"/>
      <c r="M34" s="793"/>
      <c r="N34" s="793"/>
      <c r="O34" s="793"/>
      <c r="P34" s="793"/>
      <c r="Q34" s="793"/>
      <c r="R34" s="1229"/>
      <c r="T34" s="1240"/>
      <c r="U34" s="1241" t="s">
        <v>1527</v>
      </c>
      <c r="V34" s="1242"/>
      <c r="W34" s="1242"/>
      <c r="X34" s="1242"/>
      <c r="Y34" s="1244"/>
      <c r="Z34" s="1242"/>
      <c r="AA34" s="1242"/>
      <c r="AB34" s="1242"/>
      <c r="AC34" s="1242"/>
      <c r="AD34" s="1244"/>
      <c r="AE34" s="1244"/>
      <c r="AF34" s="1245"/>
      <c r="AG34" s="760"/>
      <c r="AM34" s="760"/>
      <c r="AN34" s="760"/>
    </row>
    <row r="35" spans="1:40" s="766" customFormat="1" ht="15" customHeight="1">
      <c r="A35" s="1383"/>
      <c r="B35" s="797">
        <v>1.8</v>
      </c>
      <c r="C35" s="1201" t="s">
        <v>1515</v>
      </c>
      <c r="D35" s="1202">
        <f>IF(B35="","",IF(ISTEXT(B35),B35,(B35/B31)*G31))</f>
        <v>5</v>
      </c>
      <c r="E35" s="1203" t="s">
        <v>1278</v>
      </c>
      <c r="F35" s="1204" t="s">
        <v>1516</v>
      </c>
      <c r="G35" s="1205"/>
      <c r="H35" s="1206"/>
      <c r="I35" s="1389"/>
      <c r="K35" s="818"/>
      <c r="L35" s="764" t="s">
        <v>1303</v>
      </c>
      <c r="M35" s="793"/>
      <c r="N35" s="793"/>
      <c r="O35" s="793"/>
      <c r="P35" s="793"/>
      <c r="Q35" s="793"/>
      <c r="R35" s="1229"/>
      <c r="T35" s="1240"/>
      <c r="U35" s="1241" t="s">
        <v>1528</v>
      </c>
      <c r="V35" s="1242"/>
      <c r="W35" s="1242"/>
      <c r="X35" s="1242"/>
      <c r="Y35" s="1244"/>
      <c r="Z35" s="1242"/>
      <c r="AA35" s="1242"/>
      <c r="AB35" s="1242"/>
      <c r="AC35" s="1242"/>
      <c r="AD35" s="1244"/>
      <c r="AE35" s="1244"/>
      <c r="AF35" s="1245"/>
      <c r="AG35" s="760"/>
      <c r="AM35" s="760"/>
      <c r="AN35" s="760"/>
    </row>
    <row r="36" spans="1:40" s="766" customFormat="1" ht="15" customHeight="1">
      <c r="A36" s="1383"/>
      <c r="B36" s="797">
        <v>2</v>
      </c>
      <c r="C36" s="1201"/>
      <c r="D36" s="1202">
        <f>IF(B36="","",IF(ISTEXT(B36),B36,(B36/B31)*G31))</f>
        <v>5.5555555555555554</v>
      </c>
      <c r="E36" s="1203"/>
      <c r="F36" s="1204"/>
      <c r="G36" s="1205"/>
      <c r="H36" s="1206"/>
      <c r="I36" s="1389"/>
      <c r="K36" s="818"/>
      <c r="L36" s="764"/>
      <c r="M36" s="793"/>
      <c r="N36" s="793"/>
      <c r="O36" s="793"/>
      <c r="P36" s="793"/>
      <c r="Q36" s="793"/>
      <c r="R36" s="1229"/>
      <c r="T36" s="1246"/>
      <c r="U36" s="1247" t="s">
        <v>1529</v>
      </c>
      <c r="V36" s="1248"/>
      <c r="W36" s="1248"/>
      <c r="X36" s="1248"/>
      <c r="Y36" s="1248"/>
      <c r="Z36" s="1248"/>
      <c r="AA36" s="1248"/>
      <c r="AB36" s="1248"/>
      <c r="AC36" s="1248"/>
      <c r="AD36" s="1248"/>
      <c r="AE36" s="1248"/>
      <c r="AF36" s="1249"/>
      <c r="AG36" s="760"/>
      <c r="AM36" s="760"/>
      <c r="AN36" s="760"/>
    </row>
    <row r="37" spans="1:40" s="766" customFormat="1" ht="15" customHeight="1">
      <c r="A37" s="1383"/>
      <c r="B37" s="797"/>
      <c r="C37" s="1209"/>
      <c r="D37" s="1202" t="str">
        <f>IF(B37="","",IF(ISTEXT(B37),B37,(B37/B31)*G31))</f>
        <v/>
      </c>
      <c r="E37" s="1203"/>
      <c r="F37" s="1204"/>
      <c r="G37" s="1205"/>
      <c r="H37" s="1206"/>
      <c r="I37" s="1389"/>
      <c r="K37" s="777"/>
      <c r="L37" s="765" t="s">
        <v>1275</v>
      </c>
      <c r="M37" s="764"/>
      <c r="N37" s="769"/>
      <c r="O37" s="769"/>
      <c r="P37" s="793"/>
      <c r="Q37" s="793"/>
      <c r="R37" s="1229"/>
      <c r="T37" s="1246"/>
      <c r="U37" s="1247" t="s">
        <v>1530</v>
      </c>
      <c r="V37" s="1248"/>
      <c r="W37" s="1248"/>
      <c r="X37" s="1248"/>
      <c r="Y37" s="1248"/>
      <c r="Z37" s="1248"/>
      <c r="AA37" s="1248"/>
      <c r="AB37" s="1248"/>
      <c r="AC37" s="1248"/>
      <c r="AD37" s="1248"/>
      <c r="AE37" s="1248"/>
      <c r="AF37" s="1249"/>
      <c r="AG37" s="760"/>
      <c r="AM37" s="760"/>
      <c r="AN37" s="760"/>
    </row>
    <row r="38" spans="1:40" s="766" customFormat="1" ht="15" customHeight="1" thickBot="1">
      <c r="A38" s="1383"/>
      <c r="B38" s="797">
        <v>3</v>
      </c>
      <c r="C38" s="1209"/>
      <c r="D38" s="1202">
        <f>IF(B38="","",IF(ISTEXT(B38),B38,(B38/B31)*G31))</f>
        <v>8.3333333333333321</v>
      </c>
      <c r="E38" s="1203"/>
      <c r="F38" s="1204"/>
      <c r="G38" s="1205"/>
      <c r="H38" s="1206"/>
      <c r="I38" s="1389"/>
      <c r="K38" s="777"/>
      <c r="L38" s="1379" t="s">
        <v>1276</v>
      </c>
      <c r="M38" s="1379"/>
      <c r="N38" s="1379"/>
      <c r="O38" s="769" t="s">
        <v>1304</v>
      </c>
      <c r="P38" s="793"/>
      <c r="Q38" s="793"/>
      <c r="R38" s="1229"/>
      <c r="T38" s="1246"/>
      <c r="U38" s="1247" t="s">
        <v>1531</v>
      </c>
      <c r="V38" s="1248"/>
      <c r="W38" s="1248"/>
      <c r="X38" s="1248"/>
      <c r="Y38" s="1248"/>
      <c r="Z38" s="1248"/>
      <c r="AA38" s="1248"/>
      <c r="AB38" s="1248"/>
      <c r="AC38" s="1248"/>
      <c r="AD38" s="1248"/>
      <c r="AE38" s="1248"/>
      <c r="AF38" s="1249"/>
      <c r="AG38" s="760"/>
      <c r="AM38" s="760"/>
      <c r="AN38" s="760"/>
    </row>
    <row r="39" spans="1:40" s="766" customFormat="1" ht="15" customHeight="1">
      <c r="A39" s="1383"/>
      <c r="B39" s="797">
        <v>8</v>
      </c>
      <c r="C39" s="1201"/>
      <c r="D39" s="1202">
        <f>IF(B39="","",IF(ISTEXT(B39),B39,(B39/B31)*G31))</f>
        <v>22.222222222222221</v>
      </c>
      <c r="E39" s="1203"/>
      <c r="F39" s="1204"/>
      <c r="G39" s="1205"/>
      <c r="H39" s="1206"/>
      <c r="I39" s="1389"/>
      <c r="K39" s="777"/>
      <c r="L39" s="1391" t="s">
        <v>1305</v>
      </c>
      <c r="M39" s="1391"/>
      <c r="N39" s="1391"/>
      <c r="O39" s="793"/>
      <c r="P39" s="793"/>
      <c r="Q39" s="793"/>
      <c r="R39" s="1229"/>
      <c r="T39" s="1246"/>
      <c r="U39" s="1247" t="s">
        <v>1532</v>
      </c>
      <c r="V39" s="1248"/>
      <c r="W39" s="1248"/>
      <c r="X39" s="1248"/>
      <c r="Y39" s="1248"/>
      <c r="Z39" s="1248"/>
      <c r="AA39" s="1248"/>
      <c r="AB39" s="1248"/>
      <c r="AC39" s="1248"/>
      <c r="AD39" s="1248"/>
      <c r="AE39" s="1248"/>
      <c r="AF39" s="1249"/>
      <c r="AG39" s="760"/>
      <c r="AM39" s="760"/>
      <c r="AN39" s="760"/>
    </row>
    <row r="40" spans="1:40" s="766" customFormat="1" ht="15" customHeight="1">
      <c r="A40" s="1383"/>
      <c r="B40" s="797">
        <v>1</v>
      </c>
      <c r="C40" s="1201"/>
      <c r="D40" s="1202">
        <f>IF(B40="","",IF(ISTEXT(B40),B40,(B40/B31)*G31))</f>
        <v>2.7777777777777777</v>
      </c>
      <c r="E40" s="1203"/>
      <c r="F40" s="1204"/>
      <c r="G40" s="1205"/>
      <c r="H40" s="1206"/>
      <c r="I40" s="1389"/>
      <c r="K40" s="818"/>
      <c r="L40" s="793"/>
      <c r="M40" s="793"/>
      <c r="N40" s="793"/>
      <c r="O40" s="793"/>
      <c r="P40" s="793"/>
      <c r="Q40" s="793"/>
      <c r="R40" s="1229"/>
      <c r="T40" s="1246"/>
      <c r="U40" s="1247" t="s">
        <v>1533</v>
      </c>
      <c r="V40" s="1248"/>
      <c r="W40" s="1248"/>
      <c r="X40" s="1248"/>
      <c r="Y40" s="1250"/>
      <c r="Z40" s="1248"/>
      <c r="AA40" s="1248"/>
      <c r="AB40" s="1248"/>
      <c r="AC40" s="1248"/>
      <c r="AD40" s="1250"/>
      <c r="AE40" s="1250"/>
      <c r="AF40" s="1251"/>
      <c r="AG40" s="760"/>
      <c r="AM40" s="760"/>
      <c r="AN40" s="760"/>
    </row>
    <row r="41" spans="1:40" s="766" customFormat="1" ht="15" customHeight="1">
      <c r="A41" s="1383"/>
      <c r="B41" s="797">
        <v>0.2</v>
      </c>
      <c r="C41" s="1201"/>
      <c r="D41" s="1202">
        <f>IF(B41="","",IF(ISTEXT(B41),B41,(B41/B$31)*G$31))</f>
        <v>0.55555555555555558</v>
      </c>
      <c r="E41" s="1203"/>
      <c r="F41" s="1204"/>
      <c r="G41" s="1205"/>
      <c r="H41" s="1206"/>
      <c r="I41" s="1389"/>
      <c r="K41" s="818"/>
      <c r="L41" s="793"/>
      <c r="M41" s="793"/>
      <c r="N41" s="793"/>
      <c r="O41" s="793"/>
      <c r="P41" s="794" t="s">
        <v>1306</v>
      </c>
      <c r="Q41" s="828">
        <f>B43</f>
        <v>16.2</v>
      </c>
      <c r="R41" s="1229"/>
      <c r="T41" s="1246"/>
      <c r="U41" s="1252" t="s">
        <v>1534</v>
      </c>
      <c r="V41" s="1253"/>
      <c r="W41" s="1254"/>
      <c r="X41" s="1254"/>
      <c r="Y41" s="1254"/>
      <c r="Z41" s="1254"/>
      <c r="AA41" s="1254"/>
      <c r="AB41" s="1254"/>
      <c r="AC41" s="1254"/>
      <c r="AD41" s="1254"/>
      <c r="AE41" s="1254"/>
      <c r="AF41" s="1255"/>
      <c r="AG41" s="760"/>
      <c r="AM41" s="760"/>
      <c r="AN41" s="760"/>
    </row>
    <row r="42" spans="1:40" s="766" customFormat="1" ht="15" customHeight="1">
      <c r="A42" s="1383"/>
      <c r="B42" s="797">
        <v>0.2</v>
      </c>
      <c r="C42" s="1201"/>
      <c r="D42" s="1202">
        <f>IF(B42="","",IF(ISTEXT(B42),B42,(B42/B$31)*G$31))</f>
        <v>0.55555555555555558</v>
      </c>
      <c r="E42" s="1203"/>
      <c r="F42" s="1204"/>
      <c r="G42" s="1205"/>
      <c r="H42" s="1206"/>
      <c r="I42" s="1389"/>
      <c r="K42" s="818"/>
      <c r="L42" s="793"/>
      <c r="M42" s="793"/>
      <c r="N42" s="793"/>
      <c r="O42" s="793"/>
      <c r="P42" s="793" t="s">
        <v>1307</v>
      </c>
      <c r="Q42" s="793" t="str">
        <f>C43</f>
        <v>si vous voulez refaire la</v>
      </c>
      <c r="R42" s="1229"/>
      <c r="T42" s="1246"/>
      <c r="U42" s="1252" t="s">
        <v>1535</v>
      </c>
      <c r="V42" s="1253"/>
      <c r="W42" s="1254"/>
      <c r="X42" s="1254"/>
      <c r="Y42" s="1254"/>
      <c r="Z42" s="1254"/>
      <c r="AA42" s="1254"/>
      <c r="AB42" s="1254"/>
      <c r="AC42" s="1254"/>
      <c r="AD42" s="1254"/>
      <c r="AE42" s="1254"/>
      <c r="AF42" s="1255"/>
      <c r="AG42" s="760"/>
      <c r="AM42" s="760"/>
      <c r="AN42" s="760"/>
    </row>
    <row r="43" spans="1:40" s="766" customFormat="1" ht="15" customHeight="1" thickBot="1">
      <c r="A43" s="1384"/>
      <c r="B43" s="1211">
        <f>SUM(B35:B42)</f>
        <v>16.2</v>
      </c>
      <c r="C43" s="1212" t="s">
        <v>1518</v>
      </c>
      <c r="D43" s="1213">
        <f>SUM(D35:D42)</f>
        <v>45</v>
      </c>
      <c r="E43" s="1214"/>
      <c r="F43" s="1215"/>
      <c r="G43" s="1216" t="s">
        <v>1519</v>
      </c>
      <c r="H43" s="1217" t="str">
        <f>ADDRESS(ROW(B31),COLUMN(B31),4)</f>
        <v>B31</v>
      </c>
      <c r="I43" s="1390"/>
      <c r="K43" s="1256"/>
      <c r="L43" s="829"/>
      <c r="M43" s="829"/>
      <c r="N43" s="829"/>
      <c r="O43" s="829"/>
      <c r="P43" s="829"/>
      <c r="Q43" s="829"/>
      <c r="R43" s="830"/>
      <c r="T43" s="1246"/>
      <c r="U43" s="1257"/>
      <c r="V43" s="1257"/>
      <c r="W43" s="1257"/>
      <c r="X43" s="1257"/>
      <c r="Y43" s="1257"/>
      <c r="Z43" s="1257"/>
      <c r="AA43" s="1257"/>
      <c r="AB43" s="1257"/>
      <c r="AC43" s="686"/>
      <c r="AD43" s="1258" t="s">
        <v>1536</v>
      </c>
      <c r="AE43" s="1259" t="s">
        <v>3</v>
      </c>
      <c r="AF43" s="1260" t="s">
        <v>3</v>
      </c>
      <c r="AG43" s="760"/>
      <c r="AM43" s="760"/>
      <c r="AN43" s="760"/>
    </row>
    <row r="44" spans="1:40" ht="18.75">
      <c r="T44" s="1235"/>
      <c r="U44" s="1236" t="s">
        <v>1537</v>
      </c>
      <c r="V44" s="1261"/>
      <c r="W44" s="1261"/>
      <c r="X44" s="1261"/>
      <c r="Y44" s="1262"/>
      <c r="Z44" s="1261"/>
      <c r="AA44" s="1261"/>
      <c r="AB44" s="1261"/>
      <c r="AC44" s="1261"/>
      <c r="AD44" s="1261"/>
      <c r="AE44" s="1261"/>
      <c r="AF44" s="1263"/>
      <c r="AH44" s="766"/>
      <c r="AI44" s="766"/>
      <c r="AJ44" s="766"/>
      <c r="AK44" s="766"/>
      <c r="AL44" s="766"/>
    </row>
    <row r="45" spans="1:40" ht="18.75">
      <c r="T45" s="1235"/>
      <c r="U45" s="1236" t="s">
        <v>1538</v>
      </c>
      <c r="V45" s="1227"/>
      <c r="W45" s="1237"/>
      <c r="X45" s="1237"/>
      <c r="Y45" s="1237"/>
      <c r="Z45" s="1237"/>
      <c r="AA45" s="1237"/>
      <c r="AB45" s="1237"/>
      <c r="AC45" s="1237"/>
      <c r="AD45" s="1237"/>
      <c r="AE45" s="1237"/>
      <c r="AF45" s="1238"/>
      <c r="AH45" s="766"/>
      <c r="AI45" s="766"/>
      <c r="AJ45" s="766"/>
      <c r="AK45" s="766"/>
      <c r="AL45" s="766"/>
    </row>
    <row r="46" spans="1:40" ht="18.75">
      <c r="A46" s="1264">
        <v>2.86</v>
      </c>
      <c r="B46" s="1265">
        <v>8</v>
      </c>
      <c r="C46" s="1265">
        <v>25</v>
      </c>
      <c r="D46" s="1265">
        <v>8</v>
      </c>
      <c r="E46" s="1265">
        <v>8</v>
      </c>
      <c r="F46" s="1265">
        <v>18</v>
      </c>
      <c r="G46" s="1265">
        <v>18</v>
      </c>
      <c r="H46" s="1265">
        <v>18</v>
      </c>
      <c r="I46" s="1264">
        <v>2.86</v>
      </c>
      <c r="J46" s="1266" t="s">
        <v>1539</v>
      </c>
      <c r="T46" s="1267"/>
      <c r="U46" s="1268" t="s">
        <v>1540</v>
      </c>
      <c r="V46" s="1237"/>
      <c r="W46" s="1237"/>
      <c r="X46" s="1237"/>
      <c r="Y46" s="1237"/>
      <c r="Z46" s="1237"/>
      <c r="AA46" s="1237"/>
      <c r="AB46" s="1237"/>
      <c r="AC46" s="1237"/>
      <c r="AD46" s="1237"/>
      <c r="AE46" s="1237"/>
      <c r="AF46" s="1238"/>
      <c r="AH46" s="766"/>
      <c r="AI46" s="766"/>
      <c r="AJ46" s="766"/>
      <c r="AK46" s="766"/>
      <c r="AL46" s="766"/>
    </row>
    <row r="47" spans="1:40" ht="18.75">
      <c r="T47" s="1269"/>
      <c r="U47" s="1270" t="s">
        <v>1541</v>
      </c>
      <c r="V47" s="1270"/>
      <c r="W47" s="1270"/>
      <c r="X47" s="1270"/>
      <c r="Y47" s="1270"/>
      <c r="Z47" s="1270"/>
      <c r="AA47" s="1270"/>
      <c r="AB47" s="1270"/>
      <c r="AC47" s="1270"/>
      <c r="AD47" s="1270"/>
      <c r="AE47" s="1270"/>
      <c r="AF47" s="1271"/>
      <c r="AH47" s="766"/>
      <c r="AI47" s="766"/>
      <c r="AJ47" s="766"/>
      <c r="AK47" s="766"/>
      <c r="AL47" s="766"/>
    </row>
    <row r="48" spans="1:40">
      <c r="AH48" s="766"/>
      <c r="AI48" s="766"/>
      <c r="AJ48" s="766"/>
      <c r="AK48" s="766"/>
      <c r="AL48" s="766"/>
    </row>
    <row r="49" spans="34:38">
      <c r="AH49" s="766"/>
      <c r="AI49" s="766"/>
      <c r="AJ49" s="766"/>
      <c r="AK49" s="766"/>
      <c r="AL49" s="766"/>
    </row>
    <row r="50" spans="34:38">
      <c r="AH50" s="766"/>
      <c r="AI50" s="766"/>
      <c r="AJ50" s="766"/>
      <c r="AK50" s="766"/>
      <c r="AL50" s="766"/>
    </row>
    <row r="51" spans="34:38">
      <c r="AH51" s="766"/>
      <c r="AI51" s="766"/>
      <c r="AJ51" s="766"/>
      <c r="AK51" s="766"/>
      <c r="AL51" s="766"/>
    </row>
    <row r="52" spans="34:38">
      <c r="AH52" s="766"/>
      <c r="AI52" s="766"/>
      <c r="AJ52" s="766"/>
      <c r="AK52" s="766"/>
      <c r="AL52" s="766"/>
    </row>
    <row r="53" spans="34:38">
      <c r="AH53" s="766"/>
      <c r="AI53" s="766"/>
      <c r="AJ53" s="766"/>
      <c r="AK53" s="766"/>
      <c r="AL53" s="766"/>
    </row>
    <row r="54" spans="34:38">
      <c r="AH54" s="766"/>
      <c r="AI54" s="766"/>
      <c r="AJ54" s="766"/>
      <c r="AK54" s="766"/>
      <c r="AL54" s="766"/>
    </row>
    <row r="55" spans="34:38">
      <c r="AH55" s="766"/>
      <c r="AI55" s="766"/>
      <c r="AJ55" s="766"/>
      <c r="AK55" s="766"/>
      <c r="AL55" s="766"/>
    </row>
    <row r="56" spans="34:38">
      <c r="AH56" s="766"/>
      <c r="AI56" s="766"/>
      <c r="AJ56" s="766"/>
      <c r="AK56" s="766"/>
      <c r="AL56" s="766"/>
    </row>
  </sheetData>
  <mergeCells count="30">
    <mergeCell ref="A27:A28"/>
    <mergeCell ref="B27:I28"/>
    <mergeCell ref="K27:N27"/>
    <mergeCell ref="A29:A43"/>
    <mergeCell ref="B29:C29"/>
    <mergeCell ref="D29:H29"/>
    <mergeCell ref="I29:I30"/>
    <mergeCell ref="G31:G32"/>
    <mergeCell ref="H31:H32"/>
    <mergeCell ref="I31:I43"/>
    <mergeCell ref="E33:F33"/>
    <mergeCell ref="L38:N38"/>
    <mergeCell ref="L39:N39"/>
    <mergeCell ref="A10:A24"/>
    <mergeCell ref="B10:C10"/>
    <mergeCell ref="D10:H10"/>
    <mergeCell ref="I10:I11"/>
    <mergeCell ref="T10:T24"/>
    <mergeCell ref="G12:G13"/>
    <mergeCell ref="H12:H13"/>
    <mergeCell ref="I12:I24"/>
    <mergeCell ref="E14:F14"/>
    <mergeCell ref="L18:N18"/>
    <mergeCell ref="L19:N19"/>
    <mergeCell ref="U8:AG9"/>
    <mergeCell ref="B2:I6"/>
    <mergeCell ref="A8:A9"/>
    <mergeCell ref="B8:I9"/>
    <mergeCell ref="K8:N8"/>
    <mergeCell ref="T8:T9"/>
  </mergeCells>
  <hyperlinks>
    <hyperlink ref="V29" r:id="rId1" xr:uid="{1D793CFB-0BA2-4270-AD01-448A131EC47D}"/>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110"/>
  <sheetViews>
    <sheetView showZeros="0" workbookViewId="0">
      <selection activeCell="Q20" sqref="Q20"/>
    </sheetView>
  </sheetViews>
  <sheetFormatPr baseColWidth="10" defaultRowHeight="15"/>
  <cols>
    <col min="1" max="1" width="3.7109375" style="9" customWidth="1"/>
    <col min="2" max="2" width="10.5703125" style="9" customWidth="1"/>
    <col min="3" max="14" width="11.7109375" style="9" customWidth="1"/>
    <col min="15" max="16384" width="11.42578125" style="5"/>
  </cols>
  <sheetData>
    <row r="1" spans="1:20">
      <c r="A1" s="167">
        <v>3</v>
      </c>
      <c r="B1" s="167">
        <v>11</v>
      </c>
      <c r="C1" s="167">
        <v>11</v>
      </c>
      <c r="D1" s="167">
        <v>11</v>
      </c>
      <c r="E1" s="167">
        <v>11</v>
      </c>
      <c r="F1" s="167">
        <v>11</v>
      </c>
      <c r="G1" s="167">
        <v>11</v>
      </c>
      <c r="H1" s="167">
        <v>11</v>
      </c>
      <c r="I1" s="167">
        <v>11</v>
      </c>
      <c r="J1" s="167">
        <v>11</v>
      </c>
      <c r="K1" s="167">
        <v>11</v>
      </c>
      <c r="L1" s="167">
        <v>11</v>
      </c>
      <c r="M1" s="167">
        <v>11</v>
      </c>
      <c r="N1" s="167">
        <v>11</v>
      </c>
      <c r="P1" s="6"/>
      <c r="Q1" s="1"/>
      <c r="R1" s="9"/>
      <c r="S1" s="6"/>
      <c r="T1" s="6"/>
    </row>
    <row r="2" spans="1:20" s="6" customFormat="1" ht="15" customHeight="1">
      <c r="A2" s="168"/>
      <c r="B2" s="168"/>
      <c r="C2" s="168"/>
      <c r="D2" s="168"/>
      <c r="E2" s="168"/>
      <c r="F2" s="168"/>
      <c r="G2" s="168"/>
      <c r="H2" s="168"/>
      <c r="I2" s="168"/>
      <c r="J2" s="168"/>
      <c r="K2" s="168"/>
      <c r="L2" s="168"/>
      <c r="M2" s="168"/>
      <c r="N2" s="169" t="s">
        <v>144</v>
      </c>
      <c r="O2" s="5"/>
      <c r="Q2" s="1"/>
      <c r="R2" s="9"/>
    </row>
    <row r="3" spans="1:20" s="6" customFormat="1" ht="26.25">
      <c r="A3" s="168"/>
      <c r="B3" s="1392" t="s">
        <v>145</v>
      </c>
      <c r="C3" s="1392"/>
      <c r="D3" s="1392"/>
      <c r="E3" s="1392"/>
      <c r="F3" s="1392"/>
      <c r="G3" s="1392"/>
      <c r="H3" s="1392"/>
      <c r="I3" s="1392"/>
      <c r="J3" s="1392"/>
      <c r="K3" s="1392"/>
      <c r="L3" s="1392"/>
      <c r="M3" s="1392"/>
      <c r="N3" s="1393">
        <v>5</v>
      </c>
      <c r="O3" s="5"/>
      <c r="Q3" s="1"/>
      <c r="R3" s="9"/>
    </row>
    <row r="4" spans="1:20" s="6" customFormat="1" ht="15" customHeight="1">
      <c r="A4" s="168"/>
      <c r="B4" s="168"/>
      <c r="C4" s="168"/>
      <c r="D4" s="168"/>
      <c r="E4" s="168"/>
      <c r="F4" s="168"/>
      <c r="G4" s="168"/>
      <c r="H4" s="168"/>
      <c r="I4" s="168"/>
      <c r="J4" s="168"/>
      <c r="K4" s="168"/>
      <c r="L4" s="168"/>
      <c r="M4" s="168"/>
      <c r="N4" s="1393"/>
      <c r="O4" s="5"/>
      <c r="Q4" s="1"/>
      <c r="R4" s="9"/>
    </row>
    <row r="5" spans="1:20" s="6" customFormat="1">
      <c r="A5" s="2"/>
      <c r="B5" s="2"/>
      <c r="C5" s="2"/>
      <c r="D5" s="2"/>
      <c r="E5" s="2"/>
      <c r="F5" s="2"/>
      <c r="G5" s="2"/>
      <c r="H5" s="2"/>
      <c r="I5" s="2"/>
      <c r="J5" s="2"/>
      <c r="K5" s="2"/>
      <c r="L5" s="2"/>
      <c r="M5" s="2"/>
      <c r="N5" s="2"/>
      <c r="O5" s="5"/>
      <c r="Q5" s="1"/>
      <c r="R5" s="9"/>
    </row>
    <row r="6" spans="1:20" s="6" customFormat="1" ht="15" customHeight="1">
      <c r="A6" s="2"/>
      <c r="B6" s="1479" t="s">
        <v>190</v>
      </c>
      <c r="C6" s="1479"/>
      <c r="D6" s="1479"/>
      <c r="E6" s="1479"/>
      <c r="F6" s="1479"/>
      <c r="G6" s="1479"/>
      <c r="H6" s="1479"/>
      <c r="I6" s="1479"/>
      <c r="J6" s="1479"/>
      <c r="K6" s="1479"/>
      <c r="L6" s="1479"/>
      <c r="M6" s="1479"/>
      <c r="N6" s="1479"/>
      <c r="O6" s="5"/>
      <c r="Q6" s="1"/>
      <c r="R6" s="9"/>
    </row>
    <row r="7" spans="1:20" s="6" customFormat="1" ht="15" customHeight="1">
      <c r="A7" s="2"/>
      <c r="B7" s="1479"/>
      <c r="C7" s="1479"/>
      <c r="D7" s="1479"/>
      <c r="E7" s="1479"/>
      <c r="F7" s="1479"/>
      <c r="G7" s="1479"/>
      <c r="H7" s="1479"/>
      <c r="I7" s="1479"/>
      <c r="J7" s="1479"/>
      <c r="K7" s="1479"/>
      <c r="L7" s="1479"/>
      <c r="M7" s="1479"/>
      <c r="N7" s="1479"/>
      <c r="O7" s="5"/>
      <c r="Q7" s="1"/>
      <c r="R7" s="9"/>
    </row>
    <row r="8" spans="1:20" s="6" customFormat="1" ht="15" customHeight="1">
      <c r="A8" s="2"/>
      <c r="B8" s="1479"/>
      <c r="C8" s="1479"/>
      <c r="D8" s="1479"/>
      <c r="E8" s="1479"/>
      <c r="F8" s="1479"/>
      <c r="G8" s="1479"/>
      <c r="H8" s="1479"/>
      <c r="I8" s="1479"/>
      <c r="J8" s="1479"/>
      <c r="K8" s="1479"/>
      <c r="L8" s="1479"/>
      <c r="M8" s="1479"/>
      <c r="N8" s="1479"/>
      <c r="O8" s="5"/>
      <c r="Q8" s="1"/>
      <c r="R8" s="9"/>
    </row>
    <row r="9" spans="1:20" s="6" customFormat="1">
      <c r="A9" s="2"/>
      <c r="B9" s="1479"/>
      <c r="C9" s="1479"/>
      <c r="D9" s="1479"/>
      <c r="E9" s="1479"/>
      <c r="F9" s="1479"/>
      <c r="G9" s="1479"/>
      <c r="H9" s="1479"/>
      <c r="I9" s="1479"/>
      <c r="J9" s="1479"/>
      <c r="K9" s="1479"/>
      <c r="L9" s="1479"/>
      <c r="M9" s="1479"/>
      <c r="N9" s="1479"/>
      <c r="O9" s="5"/>
      <c r="Q9" s="1"/>
      <c r="R9" s="9"/>
    </row>
    <row r="10" spans="1:20" s="6" customFormat="1" ht="15" customHeight="1">
      <c r="A10" s="2"/>
      <c r="B10" s="1479" t="s">
        <v>191</v>
      </c>
      <c r="C10" s="1479"/>
      <c r="D10" s="1479"/>
      <c r="E10" s="1479"/>
      <c r="F10" s="1479"/>
      <c r="G10" s="1479"/>
      <c r="H10" s="1479"/>
      <c r="I10" s="1479"/>
      <c r="J10" s="1479"/>
      <c r="K10" s="1479"/>
      <c r="L10" s="1479"/>
      <c r="M10" s="1479"/>
      <c r="N10" s="1479"/>
      <c r="O10" s="5"/>
      <c r="Q10" s="1"/>
      <c r="R10" s="9"/>
    </row>
    <row r="11" spans="1:20" s="6" customFormat="1" ht="15" customHeight="1">
      <c r="A11" s="2"/>
      <c r="B11" s="1479"/>
      <c r="C11" s="1479"/>
      <c r="D11" s="1479"/>
      <c r="E11" s="1479"/>
      <c r="F11" s="1479"/>
      <c r="G11" s="1479"/>
      <c r="H11" s="1479"/>
      <c r="I11" s="1479"/>
      <c r="J11" s="1479"/>
      <c r="K11" s="1479"/>
      <c r="L11" s="1479"/>
      <c r="M11" s="1479"/>
      <c r="N11" s="1479"/>
      <c r="O11" s="5"/>
      <c r="Q11" s="1"/>
      <c r="R11" s="9"/>
    </row>
    <row r="12" spans="1:20" s="6" customFormat="1" ht="15" customHeight="1">
      <c r="A12" s="2"/>
      <c r="B12" s="1479"/>
      <c r="C12" s="1479"/>
      <c r="D12" s="1479"/>
      <c r="E12" s="1479"/>
      <c r="F12" s="1479"/>
      <c r="G12" s="1479"/>
      <c r="H12" s="1479"/>
      <c r="I12" s="1479"/>
      <c r="J12" s="1479"/>
      <c r="K12" s="1479"/>
      <c r="L12" s="1479"/>
      <c r="M12" s="1479"/>
      <c r="N12" s="1479"/>
      <c r="O12" s="5"/>
      <c r="Q12" s="1"/>
      <c r="R12" s="9"/>
    </row>
    <row r="13" spans="1:20" s="6" customFormat="1" ht="15" customHeight="1">
      <c r="A13" s="2"/>
      <c r="B13" s="1479"/>
      <c r="C13" s="1479"/>
      <c r="D13" s="1479"/>
      <c r="E13" s="1479"/>
      <c r="F13" s="1479"/>
      <c r="G13" s="1479"/>
      <c r="H13" s="1479"/>
      <c r="I13" s="1479"/>
      <c r="J13" s="1479"/>
      <c r="K13" s="1479"/>
      <c r="L13" s="1479"/>
      <c r="M13" s="1479"/>
      <c r="N13" s="1479"/>
      <c r="O13" s="5"/>
      <c r="Q13" s="1"/>
      <c r="R13" s="9"/>
    </row>
    <row r="14" spans="1:20" s="6" customFormat="1">
      <c r="A14" s="2"/>
      <c r="B14" s="2"/>
      <c r="C14" s="2"/>
      <c r="D14" s="2"/>
      <c r="E14" s="2"/>
      <c r="F14" s="2"/>
      <c r="G14" s="2"/>
      <c r="H14" s="2"/>
      <c r="I14" s="2"/>
      <c r="J14" s="2"/>
      <c r="K14" s="2"/>
      <c r="L14" s="2"/>
      <c r="M14" s="2"/>
      <c r="N14" s="2"/>
      <c r="O14" s="5"/>
      <c r="Q14" s="1"/>
      <c r="R14" s="9"/>
    </row>
    <row r="15" spans="1:20" s="6" customFormat="1" ht="18.75">
      <c r="A15" s="2"/>
      <c r="B15" s="325"/>
      <c r="C15" s="263" t="s">
        <v>178</v>
      </c>
      <c r="D15" s="1480" t="s">
        <v>192</v>
      </c>
      <c r="E15" s="1481"/>
      <c r="F15" s="1481"/>
      <c r="G15" s="1481"/>
      <c r="H15" s="1481"/>
      <c r="I15" s="1481"/>
      <c r="J15" s="1481"/>
      <c r="K15" s="1481"/>
      <c r="L15" s="1481"/>
      <c r="M15" s="1481"/>
      <c r="N15" s="1481"/>
      <c r="O15" s="5"/>
      <c r="Q15" s="1"/>
      <c r="R15" s="9"/>
    </row>
    <row r="16" spans="1:20" s="6" customFormat="1">
      <c r="A16" s="1"/>
      <c r="B16" s="1"/>
      <c r="C16" s="1"/>
      <c r="D16" s="1"/>
      <c r="E16" s="1"/>
      <c r="F16" s="1"/>
      <c r="G16" s="1"/>
      <c r="H16" s="1"/>
      <c r="I16" s="1"/>
      <c r="J16" s="1"/>
      <c r="K16" s="1"/>
      <c r="L16" s="1"/>
      <c r="M16" s="1"/>
      <c r="N16" s="1"/>
      <c r="O16" s="5"/>
      <c r="Q16" s="1"/>
      <c r="R16" s="9"/>
    </row>
    <row r="17" spans="1:28" s="6" customFormat="1" ht="23.25">
      <c r="A17" s="1"/>
      <c r="B17" s="1482" t="s">
        <v>194</v>
      </c>
      <c r="C17" s="1482"/>
      <c r="D17" s="1482"/>
      <c r="E17" s="1482"/>
      <c r="F17" s="1482"/>
      <c r="G17" s="1482"/>
      <c r="H17" s="1482"/>
      <c r="I17" s="1482"/>
      <c r="J17" s="1482"/>
      <c r="K17" s="1482"/>
      <c r="L17" s="1482"/>
      <c r="M17" s="1482"/>
      <c r="N17" s="1482"/>
      <c r="O17" s="5"/>
      <c r="Q17" s="1"/>
      <c r="R17" s="9"/>
    </row>
    <row r="18" spans="1:28" s="6" customFormat="1" ht="18.75">
      <c r="A18" s="2"/>
      <c r="B18" s="325"/>
      <c r="C18" s="263" t="s">
        <v>178</v>
      </c>
      <c r="D18" s="1480" t="s">
        <v>193</v>
      </c>
      <c r="E18" s="1481"/>
      <c r="F18" s="1481"/>
      <c r="G18" s="1481"/>
      <c r="H18" s="1481"/>
      <c r="I18" s="1481"/>
      <c r="J18" s="1481"/>
      <c r="K18" s="1481"/>
      <c r="L18" s="1481"/>
      <c r="M18" s="1481"/>
      <c r="N18" s="1481"/>
      <c r="O18" s="5"/>
      <c r="Q18" s="1"/>
      <c r="R18" s="9"/>
    </row>
    <row r="19" spans="1:28" s="6" customFormat="1" ht="18.75">
      <c r="A19" s="2"/>
      <c r="B19" s="325"/>
      <c r="C19" s="263"/>
      <c r="D19" s="326"/>
      <c r="E19" s="324"/>
      <c r="F19" s="324"/>
      <c r="G19" s="324"/>
      <c r="H19" s="324"/>
      <c r="I19" s="324"/>
      <c r="J19" s="324"/>
      <c r="K19" s="324"/>
      <c r="L19" s="324"/>
      <c r="M19" s="324"/>
      <c r="N19" s="324"/>
      <c r="O19" s="5"/>
      <c r="Q19" s="1"/>
      <c r="R19" s="9"/>
    </row>
    <row r="20" spans="1:28" s="6" customFormat="1" ht="18.75">
      <c r="A20" s="2"/>
      <c r="B20" s="325"/>
      <c r="C20" s="263" t="s">
        <v>178</v>
      </c>
      <c r="D20" s="1480" t="s">
        <v>195</v>
      </c>
      <c r="E20" s="1481"/>
      <c r="F20" s="1481"/>
      <c r="G20" s="1481"/>
      <c r="H20" s="1481"/>
      <c r="I20" s="1481"/>
      <c r="J20" s="1481"/>
      <c r="K20" s="1481"/>
      <c r="L20" s="1481"/>
      <c r="M20" s="1481"/>
      <c r="N20" s="1481"/>
      <c r="O20" s="5"/>
      <c r="Q20" s="1"/>
      <c r="R20" s="9"/>
    </row>
    <row r="21" spans="1:28" ht="61.5" customHeight="1" thickBot="1">
      <c r="A21" s="327"/>
      <c r="B21" s="327"/>
      <c r="C21" s="327"/>
      <c r="D21" s="327"/>
      <c r="E21" s="327"/>
      <c r="F21" s="327"/>
      <c r="G21" s="327"/>
      <c r="H21" s="327"/>
      <c r="I21" s="327"/>
      <c r="J21" s="327"/>
      <c r="K21" s="327"/>
      <c r="L21" s="327"/>
      <c r="M21" s="327"/>
      <c r="N21" s="327"/>
    </row>
    <row r="22" spans="1:28" ht="15" customHeight="1">
      <c r="A22" s="1415" t="s">
        <v>3</v>
      </c>
      <c r="B22" s="1417" t="s">
        <v>150</v>
      </c>
      <c r="C22" s="1418"/>
      <c r="D22" s="1418"/>
      <c r="E22" s="1418"/>
      <c r="F22" s="1418"/>
      <c r="G22" s="1418"/>
      <c r="H22" s="1418"/>
      <c r="I22" s="1418"/>
      <c r="J22" s="1418"/>
      <c r="K22" s="1418"/>
      <c r="L22" s="1418"/>
      <c r="M22" s="1418"/>
      <c r="N22" s="1421">
        <v>5</v>
      </c>
      <c r="P22" s="1399" t="s">
        <v>151</v>
      </c>
      <c r="Q22" s="1400"/>
      <c r="R22" s="1400"/>
      <c r="S22" s="1400"/>
      <c r="T22" s="1400"/>
      <c r="U22" s="1400"/>
      <c r="V22" s="1400"/>
      <c r="W22" s="1400"/>
      <c r="X22" s="1400"/>
      <c r="Y22" s="1400"/>
      <c r="Z22" s="1401" t="s">
        <v>152</v>
      </c>
      <c r="AA22" s="1401"/>
      <c r="AB22" s="1402"/>
    </row>
    <row r="23" spans="1:28" ht="15" customHeight="1">
      <c r="A23" s="1416"/>
      <c r="B23" s="1419"/>
      <c r="C23" s="1420"/>
      <c r="D23" s="1420"/>
      <c r="E23" s="1420"/>
      <c r="F23" s="1420"/>
      <c r="G23" s="1420"/>
      <c r="H23" s="1420"/>
      <c r="I23" s="1420"/>
      <c r="J23" s="1420"/>
      <c r="K23" s="1420"/>
      <c r="L23" s="1420"/>
      <c r="M23" s="1420"/>
      <c r="N23" s="1422"/>
      <c r="P23" s="1399"/>
      <c r="Q23" s="1400"/>
      <c r="R23" s="1400"/>
      <c r="S23" s="1400"/>
      <c r="T23" s="1400"/>
      <c r="U23" s="1400"/>
      <c r="V23" s="1400"/>
      <c r="W23" s="1400"/>
      <c r="X23" s="1400"/>
      <c r="Y23" s="1400"/>
      <c r="Z23" s="1401"/>
      <c r="AA23" s="1401"/>
      <c r="AB23" s="1402"/>
    </row>
    <row r="24" spans="1:28" ht="15" customHeight="1">
      <c r="A24" s="1416"/>
      <c r="B24" s="1419"/>
      <c r="C24" s="1420"/>
      <c r="D24" s="1420"/>
      <c r="E24" s="1420"/>
      <c r="F24" s="1420"/>
      <c r="G24" s="1420"/>
      <c r="H24" s="1420"/>
      <c r="I24" s="1420"/>
      <c r="J24" s="1420"/>
      <c r="K24" s="1420"/>
      <c r="L24" s="1420"/>
      <c r="M24" s="1420"/>
      <c r="N24" s="1422"/>
      <c r="P24" s="1403" t="s">
        <v>5</v>
      </c>
      <c r="Q24" s="1404" t="s">
        <v>146</v>
      </c>
      <c r="R24" s="1404"/>
      <c r="S24" s="1404"/>
      <c r="T24" s="1404"/>
      <c r="U24" s="1404"/>
      <c r="V24" s="1404"/>
      <c r="W24" s="1404"/>
      <c r="X24" s="1404"/>
      <c r="Y24" s="1404"/>
      <c r="Z24" s="1404"/>
      <c r="AA24" s="1404"/>
      <c r="AB24" s="1405"/>
    </row>
    <row r="25" spans="1:28" ht="20.25" customHeight="1">
      <c r="A25" s="1425"/>
      <c r="B25" s="1426" t="s">
        <v>598</v>
      </c>
      <c r="C25" s="1427"/>
      <c r="D25" s="1427"/>
      <c r="E25" s="1427"/>
      <c r="F25" s="1427"/>
      <c r="G25" s="1427"/>
      <c r="H25" s="1427"/>
      <c r="I25" s="1427"/>
      <c r="J25" s="1427"/>
      <c r="K25" s="1427"/>
      <c r="L25" s="1427"/>
      <c r="M25" s="1427"/>
      <c r="N25" s="1428"/>
      <c r="P25" s="1403"/>
      <c r="Q25" s="1404"/>
      <c r="R25" s="1404"/>
      <c r="S25" s="1404"/>
      <c r="T25" s="1404"/>
      <c r="U25" s="1404"/>
      <c r="V25" s="1404"/>
      <c r="W25" s="1404"/>
      <c r="X25" s="1404"/>
      <c r="Y25" s="1404"/>
      <c r="Z25" s="1404"/>
      <c r="AA25" s="1404"/>
      <c r="AB25" s="1405"/>
    </row>
    <row r="26" spans="1:28" ht="20.25" customHeight="1">
      <c r="A26" s="1425"/>
      <c r="B26" s="1426"/>
      <c r="C26" s="1427"/>
      <c r="D26" s="1427"/>
      <c r="E26" s="1427"/>
      <c r="F26" s="1427"/>
      <c r="G26" s="1427"/>
      <c r="H26" s="1427"/>
      <c r="I26" s="1427"/>
      <c r="J26" s="1427"/>
      <c r="K26" s="1427"/>
      <c r="L26" s="1427"/>
      <c r="M26" s="1427"/>
      <c r="N26" s="1428"/>
      <c r="P26" s="1406" t="s">
        <v>7</v>
      </c>
      <c r="Q26" s="1407" t="s">
        <v>147</v>
      </c>
      <c r="R26" s="1407"/>
      <c r="S26" s="1407"/>
      <c r="T26" s="1407"/>
      <c r="U26" s="1407"/>
      <c r="V26" s="1407"/>
      <c r="W26" s="1407"/>
      <c r="X26" s="1407"/>
      <c r="Y26" s="1407"/>
      <c r="Z26" s="1407"/>
      <c r="AA26" s="1407"/>
      <c r="AB26" s="1408"/>
    </row>
    <row r="27" spans="1:28" ht="15" customHeight="1">
      <c r="A27" s="1425"/>
      <c r="B27" s="1426"/>
      <c r="C27" s="1427"/>
      <c r="D27" s="1427"/>
      <c r="E27" s="1427"/>
      <c r="F27" s="1427"/>
      <c r="G27" s="1427"/>
      <c r="H27" s="1427"/>
      <c r="I27" s="1427"/>
      <c r="J27" s="1427"/>
      <c r="K27" s="1427"/>
      <c r="L27" s="1427"/>
      <c r="M27" s="1427"/>
      <c r="N27" s="1428"/>
      <c r="P27" s="1406"/>
      <c r="Q27" s="1407"/>
      <c r="R27" s="1407"/>
      <c r="S27" s="1407"/>
      <c r="T27" s="1407"/>
      <c r="U27" s="1407"/>
      <c r="V27" s="1407"/>
      <c r="W27" s="1407"/>
      <c r="X27" s="1407"/>
      <c r="Y27" s="1407"/>
      <c r="Z27" s="1407"/>
      <c r="AA27" s="1407"/>
      <c r="AB27" s="1408"/>
    </row>
    <row r="28" spans="1:28" ht="15" customHeight="1">
      <c r="A28" s="1425"/>
      <c r="B28" s="1429" t="s">
        <v>599</v>
      </c>
      <c r="C28" s="1430"/>
      <c r="D28" s="1430"/>
      <c r="E28" s="1430"/>
      <c r="F28" s="1430"/>
      <c r="G28" s="1430"/>
      <c r="H28" s="1430"/>
      <c r="I28" s="1430"/>
      <c r="J28" s="1430"/>
      <c r="K28" s="1430"/>
      <c r="L28" s="1430"/>
      <c r="M28" s="1430"/>
      <c r="N28" s="1431"/>
      <c r="P28" s="37"/>
      <c r="Q28" s="1409" t="s">
        <v>149</v>
      </c>
      <c r="R28" s="1409"/>
      <c r="S28" s="1409"/>
      <c r="T28" s="176"/>
      <c r="U28" s="176"/>
      <c r="V28" s="176"/>
      <c r="W28" s="176"/>
      <c r="X28" s="176"/>
      <c r="Y28" s="176"/>
      <c r="Z28" s="176"/>
      <c r="AA28" s="176"/>
      <c r="AB28" s="177"/>
    </row>
    <row r="29" spans="1:28" ht="15" customHeight="1">
      <c r="A29" s="1425"/>
      <c r="B29" s="1429"/>
      <c r="C29" s="1430"/>
      <c r="D29" s="1430"/>
      <c r="E29" s="1430"/>
      <c r="F29" s="1430"/>
      <c r="G29" s="1430"/>
      <c r="H29" s="1430"/>
      <c r="I29" s="1430"/>
      <c r="J29" s="1430"/>
      <c r="K29" s="1430"/>
      <c r="L29" s="1430"/>
      <c r="M29" s="1430"/>
      <c r="N29" s="1431"/>
      <c r="P29" s="37"/>
      <c r="Q29" s="1409"/>
      <c r="R29" s="1409"/>
      <c r="S29" s="1409"/>
      <c r="T29" s="176"/>
      <c r="U29" s="176"/>
      <c r="V29" s="176"/>
      <c r="W29" s="176"/>
      <c r="X29" s="176"/>
      <c r="Y29" s="176"/>
      <c r="Z29" s="176"/>
      <c r="AA29" s="176"/>
      <c r="AB29" s="177"/>
    </row>
    <row r="30" spans="1:28" ht="15" customHeight="1">
      <c r="A30" s="1425"/>
      <c r="B30" s="1429"/>
      <c r="C30" s="1430"/>
      <c r="D30" s="1430"/>
      <c r="E30" s="1430"/>
      <c r="F30" s="1430"/>
      <c r="G30" s="1430"/>
      <c r="H30" s="1430"/>
      <c r="I30" s="1430"/>
      <c r="J30" s="1430"/>
      <c r="K30" s="1430"/>
      <c r="L30" s="1430"/>
      <c r="M30" s="1430"/>
      <c r="N30" s="1431"/>
      <c r="P30" s="1445" t="s">
        <v>8</v>
      </c>
      <c r="Q30" s="1394" t="s">
        <v>153</v>
      </c>
      <c r="R30" s="1394"/>
      <c r="S30" s="1394"/>
      <c r="T30" s="1394"/>
      <c r="U30" s="1394"/>
      <c r="V30" s="1394"/>
      <c r="W30" s="1394"/>
      <c r="X30" s="1394"/>
      <c r="Y30" s="1394"/>
      <c r="Z30" s="1394"/>
      <c r="AA30" s="1394"/>
      <c r="AB30" s="1395"/>
    </row>
    <row r="31" spans="1:28" ht="15" customHeight="1">
      <c r="A31" s="1425"/>
      <c r="B31" s="1429"/>
      <c r="C31" s="1430"/>
      <c r="D31" s="1430"/>
      <c r="E31" s="1430"/>
      <c r="F31" s="1430"/>
      <c r="G31" s="1430"/>
      <c r="H31" s="1430"/>
      <c r="I31" s="1430"/>
      <c r="J31" s="1430"/>
      <c r="K31" s="1430"/>
      <c r="L31" s="1430"/>
      <c r="M31" s="1430"/>
      <c r="N31" s="1431"/>
      <c r="P31" s="1445"/>
      <c r="Q31" s="1394"/>
      <c r="R31" s="1394"/>
      <c r="S31" s="1394"/>
      <c r="T31" s="1394"/>
      <c r="U31" s="1394"/>
      <c r="V31" s="1394"/>
      <c r="W31" s="1394"/>
      <c r="X31" s="1394"/>
      <c r="Y31" s="1394"/>
      <c r="Z31" s="1394"/>
      <c r="AA31" s="1394"/>
      <c r="AB31" s="1395"/>
    </row>
    <row r="32" spans="1:28" ht="15" customHeight="1">
      <c r="A32" s="1425"/>
      <c r="B32" s="1429"/>
      <c r="C32" s="1430"/>
      <c r="D32" s="1430"/>
      <c r="E32" s="1430"/>
      <c r="F32" s="1430"/>
      <c r="G32" s="1430"/>
      <c r="H32" s="1430"/>
      <c r="I32" s="1430"/>
      <c r="J32" s="1430"/>
      <c r="K32" s="1430"/>
      <c r="L32" s="1430"/>
      <c r="M32" s="1430"/>
      <c r="N32" s="1431"/>
      <c r="P32" s="1445"/>
      <c r="Q32" s="1396" t="s">
        <v>154</v>
      </c>
      <c r="R32" s="1396"/>
      <c r="S32" s="1396"/>
      <c r="T32" s="1396"/>
      <c r="U32" s="1396"/>
      <c r="V32" s="1396"/>
      <c r="W32" s="1396"/>
      <c r="X32" s="1396"/>
      <c r="Y32" s="1396"/>
      <c r="Z32" s="1396"/>
      <c r="AA32" s="1396"/>
      <c r="AB32" s="1397"/>
    </row>
    <row r="33" spans="1:28" ht="15" customHeight="1">
      <c r="A33" s="1425"/>
      <c r="B33" s="1432"/>
      <c r="C33" s="1433"/>
      <c r="D33" s="1433"/>
      <c r="E33" s="1433"/>
      <c r="F33" s="1433"/>
      <c r="G33" s="1433"/>
      <c r="H33" s="1433"/>
      <c r="I33" s="1433"/>
      <c r="J33" s="1433"/>
      <c r="K33" s="1433"/>
      <c r="L33" s="1433"/>
      <c r="M33" s="1433"/>
      <c r="N33" s="1434"/>
      <c r="P33" s="1445"/>
      <c r="Q33" s="1396"/>
      <c r="R33" s="1396"/>
      <c r="S33" s="1396"/>
      <c r="T33" s="1396"/>
      <c r="U33" s="1396"/>
      <c r="V33" s="1396"/>
      <c r="W33" s="1396"/>
      <c r="X33" s="1396"/>
      <c r="Y33" s="1396"/>
      <c r="Z33" s="1396"/>
      <c r="AA33" s="1396"/>
      <c r="AB33" s="1397"/>
    </row>
    <row r="34" spans="1:28" ht="18.75" customHeight="1">
      <c r="A34" s="1425"/>
      <c r="B34" s="270"/>
      <c r="C34" s="271"/>
      <c r="D34" s="188"/>
      <c r="E34" s="272"/>
      <c r="F34" s="273"/>
      <c r="G34" s="273"/>
      <c r="H34" s="273"/>
      <c r="I34" s="273"/>
      <c r="J34" s="274"/>
      <c r="K34" s="274"/>
      <c r="L34" s="274"/>
      <c r="M34" s="274"/>
      <c r="N34" s="275"/>
      <c r="P34" s="1445"/>
      <c r="Q34" s="1396"/>
      <c r="R34" s="1396"/>
      <c r="S34" s="1396"/>
      <c r="T34" s="1396"/>
      <c r="U34" s="1396"/>
      <c r="V34" s="1396"/>
      <c r="W34" s="1396"/>
      <c r="X34" s="1396"/>
      <c r="Y34" s="1396"/>
      <c r="Z34" s="1396"/>
      <c r="AA34" s="1396"/>
      <c r="AB34" s="1397"/>
    </row>
    <row r="35" spans="1:28" ht="18.75" customHeight="1">
      <c r="A35" s="1425"/>
      <c r="B35" s="1446" t="s">
        <v>182</v>
      </c>
      <c r="C35" s="1447"/>
      <c r="D35" s="273" t="s">
        <v>183</v>
      </c>
      <c r="E35" s="276"/>
      <c r="F35" s="276"/>
      <c r="G35" s="35"/>
      <c r="H35" s="35"/>
      <c r="I35" s="35"/>
      <c r="J35" s="274"/>
      <c r="K35" s="274"/>
      <c r="L35" s="274"/>
      <c r="M35" s="274"/>
      <c r="N35" s="275"/>
      <c r="P35" s="1398" t="s">
        <v>9</v>
      </c>
      <c r="Q35" s="1438" t="s">
        <v>157</v>
      </c>
      <c r="R35" s="1438"/>
      <c r="S35" s="1438"/>
      <c r="T35" s="1438"/>
      <c r="U35" s="1438"/>
      <c r="V35" s="1438"/>
      <c r="W35" s="1438"/>
      <c r="X35" s="1438"/>
      <c r="Y35" s="1438"/>
      <c r="Z35" s="1438"/>
      <c r="AA35" s="1438"/>
      <c r="AB35" s="1439"/>
    </row>
    <row r="36" spans="1:28" ht="15.75">
      <c r="A36" s="1425"/>
      <c r="B36" s="277"/>
      <c r="C36" s="2"/>
      <c r="D36" s="2"/>
      <c r="E36" s="2"/>
      <c r="F36" s="2"/>
      <c r="G36" s="35"/>
      <c r="H36" s="35"/>
      <c r="I36" s="35"/>
      <c r="J36" s="35"/>
      <c r="K36" s="1448" t="s">
        <v>7</v>
      </c>
      <c r="L36" s="1448"/>
      <c r="M36" s="1410" t="s">
        <v>12</v>
      </c>
      <c r="N36" s="1411"/>
      <c r="P36" s="1398"/>
      <c r="Q36" s="1438"/>
      <c r="R36" s="1438"/>
      <c r="S36" s="1438"/>
      <c r="T36" s="1438"/>
      <c r="U36" s="1438"/>
      <c r="V36" s="1438"/>
      <c r="W36" s="1438"/>
      <c r="X36" s="1438"/>
      <c r="Y36" s="1438"/>
      <c r="Z36" s="1438"/>
      <c r="AA36" s="1438"/>
      <c r="AB36" s="1439"/>
    </row>
    <row r="37" spans="1:28" ht="18">
      <c r="A37" s="1425"/>
      <c r="B37" s="178" t="s">
        <v>5</v>
      </c>
      <c r="C37" s="179" t="s">
        <v>155</v>
      </c>
      <c r="D37" s="180"/>
      <c r="E37" s="1"/>
      <c r="F37" s="278" t="s">
        <v>149</v>
      </c>
      <c r="G37" s="278"/>
      <c r="H37" s="278"/>
      <c r="I37" s="278"/>
      <c r="J37" s="278"/>
      <c r="K37" s="1412" t="s">
        <v>184</v>
      </c>
      <c r="L37" s="1412"/>
      <c r="M37" s="1413" t="s">
        <v>185</v>
      </c>
      <c r="N37" s="1414"/>
      <c r="P37" s="1398"/>
      <c r="Q37" s="1438"/>
      <c r="R37" s="1438"/>
      <c r="S37" s="1438"/>
      <c r="T37" s="1438"/>
      <c r="U37" s="1438"/>
      <c r="V37" s="1438"/>
      <c r="W37" s="1438"/>
      <c r="X37" s="1438"/>
      <c r="Y37" s="1438"/>
      <c r="Z37" s="1438"/>
      <c r="AA37" s="1438"/>
      <c r="AB37" s="1439"/>
    </row>
    <row r="38" spans="1:28" ht="18" customHeight="1">
      <c r="A38" s="1425"/>
      <c r="B38" s="1449">
        <f>B62</f>
        <v>405</v>
      </c>
      <c r="C38" s="1452" t="s">
        <v>156</v>
      </c>
      <c r="D38" s="181"/>
      <c r="E38" s="4"/>
      <c r="F38" s="4"/>
      <c r="G38" s="4"/>
      <c r="H38" s="182" t="s">
        <v>186</v>
      </c>
      <c r="I38" s="183">
        <v>3</v>
      </c>
      <c r="J38" s="184" t="s">
        <v>8</v>
      </c>
      <c r="K38" s="1453">
        <v>36</v>
      </c>
      <c r="L38" s="1454"/>
      <c r="M38" s="1455">
        <v>1</v>
      </c>
      <c r="N38" s="1456"/>
      <c r="P38" s="1440" t="s">
        <v>10</v>
      </c>
      <c r="Q38" s="1441" t="s">
        <v>596</v>
      </c>
      <c r="R38" s="1441"/>
      <c r="S38" s="1441"/>
      <c r="T38" s="1441"/>
      <c r="U38" s="1441"/>
      <c r="V38" s="1441"/>
      <c r="W38" s="1441"/>
      <c r="X38" s="1441"/>
      <c r="Y38" s="1441"/>
      <c r="Z38" s="1441"/>
      <c r="AA38" s="1441"/>
      <c r="AB38" s="1442"/>
    </row>
    <row r="39" spans="1:28" ht="15.75">
      <c r="A39" s="1425"/>
      <c r="B39" s="1449"/>
      <c r="C39" s="1452"/>
      <c r="D39" s="185"/>
      <c r="E39" s="4"/>
      <c r="F39" s="4"/>
      <c r="G39" s="4"/>
      <c r="H39" s="182" t="s">
        <v>158</v>
      </c>
      <c r="I39" s="186">
        <v>12</v>
      </c>
      <c r="J39" s="187" t="s">
        <v>9</v>
      </c>
      <c r="K39" s="1453"/>
      <c r="L39" s="1454"/>
      <c r="M39" s="1455"/>
      <c r="N39" s="1456"/>
      <c r="P39" s="1440"/>
      <c r="Q39" s="1441"/>
      <c r="R39" s="1441"/>
      <c r="S39" s="1441"/>
      <c r="T39" s="1441"/>
      <c r="U39" s="1441"/>
      <c r="V39" s="1441"/>
      <c r="W39" s="1441"/>
      <c r="X39" s="1441"/>
      <c r="Y39" s="1441"/>
      <c r="Z39" s="1441"/>
      <c r="AA39" s="1441"/>
      <c r="AB39" s="1442"/>
    </row>
    <row r="40" spans="1:28" ht="18.75">
      <c r="A40" s="1425"/>
      <c r="B40" s="1457" t="s">
        <v>148</v>
      </c>
      <c r="C40" s="1458"/>
      <c r="D40" s="188"/>
      <c r="E40" s="4"/>
      <c r="F40" s="4"/>
      <c r="G40" s="4"/>
      <c r="H40" s="182" t="s">
        <v>187</v>
      </c>
      <c r="I40" s="189">
        <f>I38*I39</f>
        <v>36</v>
      </c>
      <c r="J40" s="190" t="s">
        <v>10</v>
      </c>
      <c r="K40" s="1459">
        <f>K38</f>
        <v>36</v>
      </c>
      <c r="L40" s="1459"/>
      <c r="M40" s="1459">
        <f>M38*1000</f>
        <v>1000</v>
      </c>
      <c r="N40" s="1460"/>
      <c r="P40" s="1440"/>
      <c r="Q40" s="1441"/>
      <c r="R40" s="1441"/>
      <c r="S40" s="1441"/>
      <c r="T40" s="1441"/>
      <c r="U40" s="1441"/>
      <c r="V40" s="1441"/>
      <c r="W40" s="1441"/>
      <c r="X40" s="1441"/>
      <c r="Y40" s="1441"/>
      <c r="Z40" s="1441"/>
      <c r="AA40" s="1441"/>
      <c r="AB40" s="1442"/>
    </row>
    <row r="41" spans="1:28">
      <c r="A41" s="1425"/>
      <c r="B41" s="1457"/>
      <c r="C41" s="1458"/>
      <c r="D41" s="191"/>
      <c r="E41" s="191"/>
      <c r="F41" s="191"/>
      <c r="G41" s="191"/>
      <c r="H41" s="2"/>
      <c r="I41" s="279">
        <f>I40</f>
        <v>36</v>
      </c>
      <c r="J41" s="280"/>
      <c r="K41" s="1461" t="s">
        <v>159</v>
      </c>
      <c r="L41" s="1461"/>
      <c r="M41" s="1461"/>
      <c r="N41" s="1462"/>
      <c r="P41" s="200" t="s">
        <v>164</v>
      </c>
      <c r="Q41" s="1443" t="str">
        <f ca="1">CELL("nomfichier")</f>
        <v>E:\0-UPRT\1-UPRT.FR-SITE-WEB\ff-fiches-fabrications\ff-fiches-fabrication-maj-08-2020\[ff-18-restauration-avec-photos.xlsx]Formats-Formules-Fonctions</v>
      </c>
      <c r="R41" s="1443"/>
      <c r="S41" s="1443"/>
      <c r="T41" s="1443"/>
      <c r="U41" s="1443"/>
      <c r="V41" s="1443"/>
      <c r="W41" s="1443"/>
      <c r="X41" s="1443"/>
      <c r="Y41" s="1443"/>
      <c r="Z41" s="1443"/>
      <c r="AA41" s="1443"/>
      <c r="AB41" s="1444"/>
    </row>
    <row r="42" spans="1:28" ht="15.75">
      <c r="A42" s="1425"/>
      <c r="B42" s="1463" t="s">
        <v>0</v>
      </c>
      <c r="C42" s="1464"/>
      <c r="D42" s="192" t="s">
        <v>160</v>
      </c>
      <c r="E42" s="193"/>
      <c r="F42" s="193"/>
      <c r="G42" s="193" t="str">
        <f>D45</f>
        <v>D</v>
      </c>
      <c r="H42" s="193"/>
      <c r="I42" s="193"/>
      <c r="J42" s="193"/>
      <c r="K42" s="194"/>
      <c r="L42" s="35"/>
      <c r="M42" s="35"/>
      <c r="N42" s="281"/>
      <c r="P42" s="205" t="s">
        <v>165</v>
      </c>
      <c r="Q42" s="1423" t="s">
        <v>597</v>
      </c>
      <c r="R42" s="1423"/>
      <c r="S42" s="1423"/>
      <c r="T42" s="1423"/>
      <c r="U42" s="1423"/>
      <c r="V42" s="1423"/>
      <c r="W42" s="1423"/>
      <c r="X42" s="1423"/>
      <c r="Y42" s="1423"/>
      <c r="Z42" s="1423"/>
      <c r="AA42" s="1423"/>
      <c r="AB42" s="1424"/>
    </row>
    <row r="43" spans="1:28" ht="18" customHeight="1" thickBot="1">
      <c r="A43" s="1425"/>
      <c r="B43" s="1465" t="s">
        <v>142</v>
      </c>
      <c r="C43" s="1466" t="s">
        <v>161</v>
      </c>
      <c r="D43" s="192" t="s">
        <v>162</v>
      </c>
      <c r="E43" s="193"/>
      <c r="F43" s="193"/>
      <c r="G43" s="193"/>
      <c r="H43" s="193"/>
      <c r="I43" s="193"/>
      <c r="J43" s="193"/>
      <c r="K43" s="193"/>
      <c r="L43" s="193"/>
      <c r="M43" s="193"/>
      <c r="N43" s="195"/>
      <c r="P43" s="1435" t="s">
        <v>143</v>
      </c>
      <c r="Q43" s="1436"/>
      <c r="R43" s="1436"/>
      <c r="S43" s="1436"/>
      <c r="T43" s="1436"/>
      <c r="U43" s="1436"/>
      <c r="V43" s="1436"/>
      <c r="W43" s="1436"/>
      <c r="X43" s="1436"/>
      <c r="Y43" s="1436"/>
      <c r="Z43" s="1436"/>
      <c r="AA43" s="1436"/>
      <c r="AB43" s="1437"/>
    </row>
    <row r="44" spans="1:28" ht="15.75">
      <c r="A44" s="1425"/>
      <c r="B44" s="1465"/>
      <c r="C44" s="1466"/>
      <c r="D44" s="196" t="s">
        <v>1</v>
      </c>
      <c r="E44" s="197"/>
      <c r="F44" s="197"/>
      <c r="G44" s="198"/>
      <c r="H44" s="193"/>
      <c r="I44" s="193"/>
      <c r="J44" s="199" t="s">
        <v>163</v>
      </c>
      <c r="K44" s="1467">
        <f ca="1">NOW()</f>
        <v>44545.473620833334</v>
      </c>
      <c r="L44" s="1467"/>
      <c r="M44" s="1467"/>
      <c r="N44" s="1468"/>
    </row>
    <row r="45" spans="1:28" ht="15.75">
      <c r="A45" s="1425"/>
      <c r="B45" s="1465"/>
      <c r="C45" s="1466"/>
      <c r="D45" s="201" t="str">
        <f>SUBSTITUTE(ADDRESS(1,COLUMN(),4),"1","")</f>
        <v>D</v>
      </c>
      <c r="E45" s="202"/>
      <c r="F45" s="202"/>
      <c r="G45" s="202"/>
      <c r="H45" s="202"/>
      <c r="I45" s="282" t="s">
        <v>7</v>
      </c>
      <c r="J45" s="202"/>
      <c r="K45" s="202"/>
      <c r="L45" s="202"/>
      <c r="M45" s="203"/>
      <c r="N45" s="283" t="s">
        <v>12</v>
      </c>
    </row>
    <row r="46" spans="1:28" ht="18.75">
      <c r="A46" s="1425"/>
      <c r="B46" s="206"/>
      <c r="C46" s="207"/>
      <c r="D46" s="1469" t="s">
        <v>166</v>
      </c>
      <c r="E46" s="1469"/>
      <c r="F46" s="208"/>
      <c r="G46" s="208"/>
      <c r="H46" s="284"/>
      <c r="I46" s="285" t="s">
        <v>184</v>
      </c>
      <c r="J46" s="286"/>
      <c r="K46" s="209"/>
      <c r="L46" s="210"/>
      <c r="M46" s="1450" t="s">
        <v>185</v>
      </c>
      <c r="N46" s="1451"/>
    </row>
    <row r="47" spans="1:28" ht="18.75">
      <c r="A47" s="1425"/>
      <c r="B47" s="206"/>
      <c r="C47" s="211" t="s">
        <v>167</v>
      </c>
      <c r="D47" s="287">
        <f>D48</f>
        <v>0.40500000000000003</v>
      </c>
      <c r="E47" s="212"/>
      <c r="F47" s="213">
        <v>0</v>
      </c>
      <c r="G47" s="2"/>
      <c r="H47" s="216"/>
      <c r="I47" s="288">
        <f>H62</f>
        <v>36</v>
      </c>
      <c r="J47" s="286"/>
      <c r="K47" s="214"/>
      <c r="L47" s="215"/>
      <c r="M47" s="216"/>
      <c r="N47" s="217">
        <f>L62</f>
        <v>1000</v>
      </c>
    </row>
    <row r="48" spans="1:28" ht="18.75">
      <c r="A48" s="1425"/>
      <c r="B48" s="206"/>
      <c r="C48" s="218"/>
      <c r="D48" s="289">
        <f>B38/1000</f>
        <v>0.40500000000000003</v>
      </c>
      <c r="E48" s="212"/>
      <c r="F48" s="219"/>
      <c r="G48" s="208"/>
      <c r="H48" s="216"/>
      <c r="I48" s="290">
        <f>I62</f>
        <v>3.6000000000000004E-2</v>
      </c>
      <c r="J48" s="286"/>
      <c r="K48" s="220"/>
      <c r="L48" s="210"/>
      <c r="M48" s="216"/>
      <c r="N48" s="221">
        <f>M62</f>
        <v>1</v>
      </c>
    </row>
    <row r="49" spans="1:16" ht="15.75">
      <c r="A49" s="1425"/>
      <c r="B49" s="291"/>
      <c r="C49" s="292"/>
      <c r="D49" s="293" t="s">
        <v>17</v>
      </c>
      <c r="E49" s="202"/>
      <c r="F49" s="202"/>
      <c r="G49" s="294" t="s">
        <v>142</v>
      </c>
      <c r="H49" s="294" t="s">
        <v>188</v>
      </c>
      <c r="I49" s="294" t="s">
        <v>20</v>
      </c>
      <c r="J49" s="295"/>
      <c r="K49" s="294" t="s">
        <v>142</v>
      </c>
      <c r="L49" s="294" t="s">
        <v>188</v>
      </c>
      <c r="M49" s="294" t="s">
        <v>20</v>
      </c>
      <c r="N49" s="204" t="s">
        <v>141</v>
      </c>
    </row>
    <row r="50" spans="1:16" ht="18.75">
      <c r="A50" s="1425"/>
      <c r="B50" s="206"/>
      <c r="C50" s="218"/>
      <c r="D50" s="296"/>
      <c r="E50" s="3"/>
      <c r="F50" s="3"/>
      <c r="G50" s="297">
        <f>IF(ISTEXT(B50),B50,IF(ISBLANK(B50),0,(B50/B38)*K38))</f>
        <v>0</v>
      </c>
      <c r="H50" s="223">
        <f>IF(ISTEXT(C50),0,IF(ISBLANK(C50),0,(C50/B38)*K38))</f>
        <v>0</v>
      </c>
      <c r="I50" s="224">
        <f>IF(ISTEXT(C50),0,IF(ISBLANK(C50),0,(C50/1000/B38)*K38))</f>
        <v>0</v>
      </c>
      <c r="J50" s="286"/>
      <c r="K50" s="297">
        <f>IF(ISTEXT(B50),B50,IF(ISBLANK(B50),0,(B50/C62)*M38))</f>
        <v>0</v>
      </c>
      <c r="L50" s="223">
        <f>IF(ISTEXT(C50),0,IF(ISBLANK(C50),0,(C50/C62)*M38))</f>
        <v>0</v>
      </c>
      <c r="M50" s="298">
        <f>IF(ISTEXT(C50),0,IF(ISBLANK(C50),0,(C50/1000/C62)*M38))</f>
        <v>0</v>
      </c>
      <c r="N50" s="225">
        <f>IF(ISTEXT(C50),0,(C50/C62)/1000)</f>
        <v>0</v>
      </c>
    </row>
    <row r="51" spans="1:16" ht="18.75">
      <c r="A51" s="1425"/>
      <c r="B51" s="206"/>
      <c r="C51" s="218">
        <v>200</v>
      </c>
      <c r="D51" s="296" t="s">
        <v>168</v>
      </c>
      <c r="E51" s="3"/>
      <c r="F51" s="3"/>
      <c r="G51" s="297">
        <f>IF(ISTEXT(B51),B51,IF(ISBLANK(B51),0,(B51/B38)*K38))</f>
        <v>0</v>
      </c>
      <c r="H51" s="223">
        <f>IF(ISTEXT(C51),0,IF(ISBLANK(C51),0,(C51/B38)*K38))</f>
        <v>17.777777777777779</v>
      </c>
      <c r="I51" s="224">
        <f>IF(ISTEXT(C51),0,IF(ISBLANK(C51),0,(C51/1000/B38)*K38))</f>
        <v>1.7777777777777778E-2</v>
      </c>
      <c r="J51" s="286"/>
      <c r="K51" s="297">
        <f>IF(ISTEXT(B51),B51,IF(ISBLANK(B51),0,(B51/C62)*M38))</f>
        <v>0</v>
      </c>
      <c r="L51" s="223">
        <f>IF(ISTEXT(C51),0,IF(ISBLANK(C51),0,(C51/C62)*M38))</f>
        <v>493.82716049382714</v>
      </c>
      <c r="M51" s="298">
        <f>IF(ISTEXT(C51),0,IF(ISBLANK(C51),0,(C51/1000/C62)*M38))</f>
        <v>0.49382716049382713</v>
      </c>
      <c r="N51" s="225">
        <f>IF(ISTEXT(C51),0,(C51/C62)/1000)</f>
        <v>0.49382716049382713</v>
      </c>
    </row>
    <row r="52" spans="1:16" ht="18.75">
      <c r="A52" s="1425"/>
      <c r="B52" s="206"/>
      <c r="C52" s="218">
        <v>50</v>
      </c>
      <c r="D52" s="296" t="s">
        <v>169</v>
      </c>
      <c r="E52" s="35"/>
      <c r="F52" s="215"/>
      <c r="G52" s="297">
        <f>IF(ISTEXT(B52),B52,IF(ISBLANK(B52),0,(B52/B38)*K38))</f>
        <v>0</v>
      </c>
      <c r="H52" s="223">
        <f>IF(ISTEXT(C52),0,IF(ISBLANK(C52),0,(C52/B38)*K38))</f>
        <v>4.4444444444444446</v>
      </c>
      <c r="I52" s="224">
        <f>IF(ISTEXT(C52),0,IF(ISBLANK(C52),0,(C52/1000/B38)*K38))</f>
        <v>4.4444444444444444E-3</v>
      </c>
      <c r="J52" s="286"/>
      <c r="K52" s="297">
        <f>IF(ISTEXT(B52),B52,IF(ISBLANK(B52),0,(B52/C62)*M38))</f>
        <v>0</v>
      </c>
      <c r="L52" s="223">
        <f>IF(ISTEXT(C52),0,IF(ISBLANK(C52),0,(C52/C62)*M38))</f>
        <v>123.45679012345678</v>
      </c>
      <c r="M52" s="298">
        <f>IF(ISTEXT(C52),0,IF(ISBLANK(C52),0,(C52/1000/C62)*M38))</f>
        <v>0.12345679012345678</v>
      </c>
      <c r="N52" s="225">
        <f>IF(ISTEXT(C52),0,(C52/C62)/1000)</f>
        <v>0.12345679012345678</v>
      </c>
    </row>
    <row r="53" spans="1:16" ht="18.75">
      <c r="A53" s="1425"/>
      <c r="B53" s="206"/>
      <c r="C53" s="218">
        <v>60</v>
      </c>
      <c r="D53" s="296" t="s">
        <v>170</v>
      </c>
      <c r="E53" s="35"/>
      <c r="F53" s="215"/>
      <c r="G53" s="297">
        <f>IF(ISTEXT(B53),B53,IF(ISBLANK(B53),0,(B53/B38)*K38))</f>
        <v>0</v>
      </c>
      <c r="H53" s="223">
        <f>IF(ISTEXT(C53),0,IF(ISBLANK(C53),0,(C53/B38)*K38))</f>
        <v>5.333333333333333</v>
      </c>
      <c r="I53" s="224">
        <f>IF(ISTEXT(C53),0,IF(ISBLANK(C53),0,(C53/1000/B38)*K38))</f>
        <v>5.3333333333333332E-3</v>
      </c>
      <c r="J53" s="286"/>
      <c r="K53" s="297">
        <f>IF(ISTEXT(B53),B53,IF(ISBLANK(B53),0,(B53/C62)*M38))</f>
        <v>0</v>
      </c>
      <c r="L53" s="223">
        <f>IF(ISTEXT(C53),0,IF(ISBLANK(C53),0,(C53/C62)*M38))</f>
        <v>148.14814814814815</v>
      </c>
      <c r="M53" s="298">
        <f>IF(ISTEXT(C53),0,IF(ISBLANK(C53),0,(C53/1000/C62)*M38))</f>
        <v>0.14814814814814814</v>
      </c>
      <c r="N53" s="225">
        <f>IF(ISTEXT(C53),0,(C53/C62)/1000)</f>
        <v>0.14814814814814814</v>
      </c>
    </row>
    <row r="54" spans="1:16" ht="18.75">
      <c r="A54" s="1425"/>
      <c r="B54" s="206"/>
      <c r="C54" s="218">
        <v>50</v>
      </c>
      <c r="D54" s="296" t="s">
        <v>171</v>
      </c>
      <c r="E54" s="35"/>
      <c r="F54" s="215"/>
      <c r="G54" s="297">
        <f>IF(ISTEXT(B54),B54,IF(ISBLANK(B54),0,(B54/B38)*K38))</f>
        <v>0</v>
      </c>
      <c r="H54" s="223">
        <f>IF(ISTEXT(C54),0,IF(ISBLANK(C54),0,(C54/B38)*K38))</f>
        <v>4.4444444444444446</v>
      </c>
      <c r="I54" s="224">
        <f>IF(ISTEXT(C54),0,IF(ISBLANK(C54),0,(C54/1000/B38)*K38))</f>
        <v>4.4444444444444444E-3</v>
      </c>
      <c r="J54" s="286"/>
      <c r="K54" s="297">
        <f>IF(ISTEXT(B54),B54,IF(ISBLANK(B54),0,(B54/C62)*M38))</f>
        <v>0</v>
      </c>
      <c r="L54" s="223">
        <f>IF(ISTEXT(C54),0,IF(ISBLANK(C54),0,(C54/C62)*M38))</f>
        <v>123.45679012345678</v>
      </c>
      <c r="M54" s="298">
        <f>IF(ISTEXT(C54),0,IF(ISBLANK(C54),0,(C54/1000/C62)*M38))</f>
        <v>0.12345679012345678</v>
      </c>
      <c r="N54" s="225">
        <f>IF(ISTEXT(C54),0,(C54/C62)/1000)</f>
        <v>0.12345679012345678</v>
      </c>
    </row>
    <row r="55" spans="1:16" ht="18.75">
      <c r="A55" s="1425"/>
      <c r="B55" s="206">
        <v>5</v>
      </c>
      <c r="C55" s="218"/>
      <c r="D55" s="296" t="s">
        <v>172</v>
      </c>
      <c r="E55" s="35"/>
      <c r="F55" s="215"/>
      <c r="G55" s="297">
        <f>IF(ISTEXT(B55),B55,IF(ISBLANK(B55),0,(B55/B38)*K38))</f>
        <v>0.44444444444444442</v>
      </c>
      <c r="H55" s="223">
        <f>IF(ISTEXT(C55),0,IF(ISBLANK(C55),0,(C55/B38)*K38))</f>
        <v>0</v>
      </c>
      <c r="I55" s="224">
        <f>IF(ISTEXT(C55),0,IF(ISBLANK(C55),0,(C55/1000/B38)*K38))</f>
        <v>0</v>
      </c>
      <c r="J55" s="286"/>
      <c r="K55" s="297">
        <f>IF(ISTEXT(B55),B55,IF(ISBLANK(B55),0,(B55/C62)*M38))</f>
        <v>12.345679012345679</v>
      </c>
      <c r="L55" s="223">
        <f>IF(ISTEXT(C55),0,IF(ISBLANK(C55),0,(C55/C62)*M38))</f>
        <v>0</v>
      </c>
      <c r="M55" s="298">
        <f>IF(ISTEXT(C55),0,IF(ISBLANK(C55),0,(C55/1000/C62)*M38))</f>
        <v>0</v>
      </c>
      <c r="N55" s="225">
        <f>IF(ISTEXT(C55),0,(C55/C62)/1000)</f>
        <v>0</v>
      </c>
    </row>
    <row r="56" spans="1:16" ht="18.75">
      <c r="A56" s="1425"/>
      <c r="B56" s="206"/>
      <c r="C56" s="218">
        <v>20</v>
      </c>
      <c r="D56" s="296" t="s">
        <v>173</v>
      </c>
      <c r="E56" s="35"/>
      <c r="F56" s="215"/>
      <c r="G56" s="297">
        <f>IF(ISTEXT(B56),B56,IF(ISBLANK(B56),0,(B56/B38)*K38))</f>
        <v>0</v>
      </c>
      <c r="H56" s="223">
        <f>IF(ISTEXT(C56),0,IF(ISBLANK(C56),0,(C56/B38)*K38))</f>
        <v>1.7777777777777777</v>
      </c>
      <c r="I56" s="224">
        <f>IF(ISTEXT(C56),0,IF(ISBLANK(C56),0,(C56/1000/B38)*K38))</f>
        <v>1.7777777777777779E-3</v>
      </c>
      <c r="J56" s="286"/>
      <c r="K56" s="297">
        <f>IF(ISTEXT(B56),B56,IF(ISBLANK(B56),0,(B56/C62)*M38))</f>
        <v>0</v>
      </c>
      <c r="L56" s="223">
        <f>IF(ISTEXT(C56),0,IF(ISBLANK(C56),0,(C56/C62)*M38))</f>
        <v>49.382716049382715</v>
      </c>
      <c r="M56" s="298">
        <f>IF(ISTEXT(C56),0,IF(ISBLANK(C56),0,(C56/1000/C62)*M38))</f>
        <v>4.9382716049382713E-2</v>
      </c>
      <c r="N56" s="225">
        <f>IF(ISTEXT(C56),0,(C56/C62)/1000)</f>
        <v>4.9382716049382713E-2</v>
      </c>
    </row>
    <row r="57" spans="1:16" ht="18.75">
      <c r="A57" s="1425"/>
      <c r="B57" s="206"/>
      <c r="C57" s="218">
        <v>10</v>
      </c>
      <c r="D57" s="296" t="s">
        <v>174</v>
      </c>
      <c r="E57" s="35"/>
      <c r="F57" s="215"/>
      <c r="G57" s="297">
        <f>IF(ISTEXT(B57),B57,IF(ISBLANK(B57),0,(B57/B38)*K38))</f>
        <v>0</v>
      </c>
      <c r="H57" s="223">
        <f>IF(ISTEXT(C57),0,IF(ISBLANK(C57),0,(C57/B38)*K38))</f>
        <v>0.88888888888888884</v>
      </c>
      <c r="I57" s="224">
        <f>IF(ISTEXT(C57),0,IF(ISBLANK(C57),0,(C57/1000/B38)*K38))</f>
        <v>8.8888888888888893E-4</v>
      </c>
      <c r="J57" s="286"/>
      <c r="K57" s="297">
        <f>IF(ISTEXT(B57),B57,IF(ISBLANK(B57),0,(B57/C62)*M38))</f>
        <v>0</v>
      </c>
      <c r="L57" s="223">
        <f>IF(ISTEXT(C57),0,IF(ISBLANK(C57),0,(C57/C62)*M38))</f>
        <v>24.691358024691358</v>
      </c>
      <c r="M57" s="298">
        <f>IF(ISTEXT(C57),0,IF(ISBLANK(C57),0,(C57/1000/C62)*M38))</f>
        <v>2.4691358024691357E-2</v>
      </c>
      <c r="N57" s="225">
        <f>IF(ISTEXT(C57),0,(C57/C62)/1000)</f>
        <v>2.4691358024691357E-2</v>
      </c>
    </row>
    <row r="58" spans="1:16" ht="18.75">
      <c r="A58" s="1425"/>
      <c r="B58" s="206"/>
      <c r="C58" s="218">
        <v>15</v>
      </c>
      <c r="D58" s="296" t="s">
        <v>175</v>
      </c>
      <c r="E58" s="35"/>
      <c r="F58" s="215"/>
      <c r="G58" s="297">
        <f>IF(ISTEXT(B58),B58,IF(ISBLANK(B58),0,(B58/B38)*K38))</f>
        <v>0</v>
      </c>
      <c r="H58" s="223">
        <f>IF(ISTEXT(C58),0,IF(ISBLANK(C58),0,(C58/B38)*K38))</f>
        <v>1.3333333333333333</v>
      </c>
      <c r="I58" s="224">
        <f>IF(ISTEXT(C58),0,IF(ISBLANK(C58),0,(C58/1000/B38)*K38))</f>
        <v>1.3333333333333333E-3</v>
      </c>
      <c r="J58" s="286"/>
      <c r="K58" s="297">
        <f>IF(ISTEXT(B58),B58,IF(ISBLANK(B58),0,(B58/C62)*M38))</f>
        <v>0</v>
      </c>
      <c r="L58" s="223">
        <f>IF(ISTEXT(C58),0,IF(ISBLANK(C58),0,(C58/C62)*M38))</f>
        <v>37.037037037037038</v>
      </c>
      <c r="M58" s="298">
        <f>IF(ISTEXT(C58),0,IF(ISBLANK(C58),0,(C58/1000/C62)*M38))</f>
        <v>3.7037037037037035E-2</v>
      </c>
      <c r="N58" s="225">
        <f>IF(ISTEXT(C58),0,(C58/C62)/1000)</f>
        <v>3.7037037037037035E-2</v>
      </c>
    </row>
    <row r="59" spans="1:16" ht="18.75">
      <c r="A59" s="1425"/>
      <c r="B59" s="206"/>
      <c r="C59" s="218"/>
      <c r="D59" s="296"/>
      <c r="E59" s="35"/>
      <c r="F59" s="299"/>
      <c r="G59" s="297">
        <f>IF(ISTEXT(B59),B59,IF(ISBLANK(B59),0,(B59/B38)*K38))</f>
        <v>0</v>
      </c>
      <c r="H59" s="223">
        <f>IF(ISTEXT(C59),0,IF(ISBLANK(C59),0,(C59/B38)*K38))</f>
        <v>0</v>
      </c>
      <c r="I59" s="224">
        <f>IF(ISTEXT(C59),0,IF(ISBLANK(C59),0,(C59/1000/B38)*K38))</f>
        <v>0</v>
      </c>
      <c r="J59" s="286"/>
      <c r="K59" s="297">
        <f>IF(ISTEXT(B59),B59,IF(ISBLANK(B59),0,(B59/C62)*M38))</f>
        <v>0</v>
      </c>
      <c r="L59" s="223">
        <f>IF(ISTEXT(C59),0,IF(ISBLANK(C59),0,(C59/C62)*M38))</f>
        <v>0</v>
      </c>
      <c r="M59" s="298">
        <f>IF(ISTEXT(C59),0,IF(ISBLANK(C59),0,(C59/1000/C62)*M38))</f>
        <v>0</v>
      </c>
      <c r="N59" s="225">
        <f>IF(ISTEXT(C59),0,(C59/C62)/1000)</f>
        <v>0</v>
      </c>
    </row>
    <row r="60" spans="1:16" ht="18.75">
      <c r="A60" s="1425"/>
      <c r="B60" s="206"/>
      <c r="C60" s="207"/>
      <c r="D60" s="296"/>
      <c r="E60" s="276"/>
      <c r="F60" s="276"/>
      <c r="G60" s="297">
        <f>IF(ISTEXT(B60),B60,IF(ISBLANK(B60),0,(B60/B38)*K38))</f>
        <v>0</v>
      </c>
      <c r="H60" s="223">
        <f>IF(ISTEXT(C60),0,IF(ISBLANK(C60),0,(C60/B38)*K38))</f>
        <v>0</v>
      </c>
      <c r="I60" s="224">
        <f>IF(ISTEXT(C60),0,IF(ISBLANK(C60),0,(C60/1000/B38)*K38))</f>
        <v>0</v>
      </c>
      <c r="J60" s="286"/>
      <c r="K60" s="297">
        <f>IF(ISTEXT(B60),B60,IF(ISBLANK(B60),0,(B60/C62)*M38))</f>
        <v>0</v>
      </c>
      <c r="L60" s="223">
        <f>IF(ISTEXT(C60),0,IF(ISBLANK(C60),0,(C60/C62)*M38))</f>
        <v>0</v>
      </c>
      <c r="M60" s="298">
        <f>IF(ISTEXT(C60),0,IF(ISBLANK(C60),0,(C60/1000/C62)*M38))</f>
        <v>0</v>
      </c>
      <c r="N60" s="225">
        <f>IF(ISTEXT(C60),0,(C60/C62)/1000)</f>
        <v>0</v>
      </c>
    </row>
    <row r="61" spans="1:16">
      <c r="A61" s="1425"/>
      <c r="B61" s="1470"/>
      <c r="C61" s="1471"/>
      <c r="D61" s="1471"/>
      <c r="E61" s="1471"/>
      <c r="F61" s="1471"/>
      <c r="G61" s="1471"/>
      <c r="H61" s="1471"/>
      <c r="I61" s="1471"/>
      <c r="J61" s="1471"/>
      <c r="K61" s="1471"/>
      <c r="L61" s="1471"/>
      <c r="M61" s="1471"/>
      <c r="N61" s="1472"/>
    </row>
    <row r="62" spans="1:16" ht="15.75">
      <c r="A62" s="1425"/>
      <c r="B62" s="300">
        <f>SUM(C49:C61)</f>
        <v>405</v>
      </c>
      <c r="C62" s="301">
        <f>SUM(C49:C61)/1000</f>
        <v>0.40500000000000003</v>
      </c>
      <c r="D62" s="1473" t="s">
        <v>2</v>
      </c>
      <c r="E62" s="1473"/>
      <c r="F62" s="1473"/>
      <c r="G62" s="302">
        <f>SUM(G49:G61)</f>
        <v>0.44444444444444442</v>
      </c>
      <c r="H62" s="300">
        <f>SUM(H49:H61)</f>
        <v>36</v>
      </c>
      <c r="I62" s="301">
        <f>SUM(I49:I61)</f>
        <v>3.6000000000000004E-2</v>
      </c>
      <c r="J62" s="303"/>
      <c r="K62" s="302">
        <f>SUM(K49:K61)</f>
        <v>12.345679012345679</v>
      </c>
      <c r="L62" s="300">
        <f>SUM(L49:L61)</f>
        <v>1000</v>
      </c>
      <c r="M62" s="301">
        <f>SUM(M49:M61)</f>
        <v>1</v>
      </c>
      <c r="N62" s="304">
        <f>SUM(N49:N61)</f>
        <v>1</v>
      </c>
    </row>
    <row r="63" spans="1:16" ht="15.75">
      <c r="A63" s="1425"/>
      <c r="B63" s="222"/>
      <c r="C63" s="228"/>
      <c r="D63" s="229"/>
      <c r="E63" s="229"/>
      <c r="F63" s="229"/>
      <c r="G63" s="229"/>
      <c r="H63" s="229"/>
      <c r="I63" s="229"/>
      <c r="J63" s="229"/>
      <c r="K63" s="229"/>
      <c r="L63" s="227"/>
      <c r="M63" s="226"/>
      <c r="N63" s="230"/>
    </row>
    <row r="64" spans="1:16" ht="21">
      <c r="A64" s="1425"/>
      <c r="B64" s="328" t="str">
        <f>B22</f>
        <v>POIVRE ET ÉPICES EN MÉLANGE pour Boudin noir</v>
      </c>
      <c r="C64" s="231"/>
      <c r="D64" s="232"/>
      <c r="E64" s="232"/>
      <c r="F64" s="232"/>
      <c r="G64" s="232"/>
      <c r="H64" s="232"/>
      <c r="I64" s="232"/>
      <c r="J64" s="232"/>
      <c r="K64" s="1483" t="s">
        <v>176</v>
      </c>
      <c r="L64" s="1483"/>
      <c r="M64" s="1483"/>
      <c r="N64" s="1484"/>
      <c r="P64" s="938" t="s">
        <v>1423</v>
      </c>
    </row>
    <row r="65" spans="1:18" ht="15.75" customHeight="1">
      <c r="A65" s="1425"/>
      <c r="B65" s="233"/>
      <c r="C65" s="232"/>
      <c r="D65" s="232"/>
      <c r="E65" s="234"/>
      <c r="F65" s="234"/>
      <c r="G65" s="232"/>
      <c r="H65" s="232"/>
      <c r="I65" s="232"/>
      <c r="J65" s="232"/>
      <c r="K65" s="1474" t="s">
        <v>184</v>
      </c>
      <c r="L65" s="1474"/>
      <c r="M65" s="1474" t="s">
        <v>185</v>
      </c>
      <c r="N65" s="1475"/>
      <c r="O65" s="939"/>
      <c r="P65" s="940" t="s">
        <v>1424</v>
      </c>
    </row>
    <row r="66" spans="1:18" ht="18.75">
      <c r="A66" s="1425"/>
      <c r="B66" s="233"/>
      <c r="C66" s="231" t="s">
        <v>196</v>
      </c>
      <c r="D66" s="232"/>
      <c r="E66" s="234"/>
      <c r="F66" s="234"/>
      <c r="G66" s="231"/>
      <c r="H66" s="305"/>
      <c r="I66" s="305"/>
      <c r="J66" s="305"/>
      <c r="K66" s="306" t="s">
        <v>7</v>
      </c>
      <c r="L66" s="307">
        <f>K38</f>
        <v>36</v>
      </c>
      <c r="M66" s="308" t="s">
        <v>12</v>
      </c>
      <c r="N66" s="309">
        <f>M38</f>
        <v>1</v>
      </c>
    </row>
    <row r="67" spans="1:18" ht="15.75">
      <c r="A67" s="1425"/>
      <c r="B67" s="235"/>
      <c r="C67" s="236"/>
      <c r="D67" s="237"/>
      <c r="E67" s="236"/>
      <c r="F67" s="237"/>
      <c r="G67" s="236"/>
      <c r="H67" s="237"/>
      <c r="I67" s="236"/>
      <c r="J67" s="237"/>
      <c r="K67" s="236"/>
      <c r="L67" s="237"/>
      <c r="M67" s="236"/>
      <c r="N67" s="238"/>
      <c r="P67" s="5" t="s">
        <v>1425</v>
      </c>
      <c r="R67" s="941"/>
    </row>
    <row r="68" spans="1:18" ht="15.75">
      <c r="A68" s="1425"/>
      <c r="B68" s="235"/>
      <c r="C68" s="239"/>
      <c r="D68" s="240"/>
      <c r="E68" s="239"/>
      <c r="F68" s="240"/>
      <c r="G68" s="239"/>
      <c r="H68" s="240"/>
      <c r="I68" s="239"/>
      <c r="J68" s="240"/>
      <c r="K68" s="239"/>
      <c r="L68" s="240"/>
      <c r="M68" s="239"/>
      <c r="N68" s="241"/>
      <c r="Q68" s="943" t="s">
        <v>1426</v>
      </c>
      <c r="R68" s="941"/>
    </row>
    <row r="69" spans="1:18" ht="18.75" thickBot="1">
      <c r="A69" s="1425"/>
      <c r="B69" s="235"/>
      <c r="C69" s="242"/>
      <c r="D69" s="243"/>
      <c r="E69" s="242"/>
      <c r="F69" s="243"/>
      <c r="G69" s="242"/>
      <c r="H69" s="243"/>
      <c r="I69" s="242"/>
      <c r="J69" s="243"/>
      <c r="K69" s="242"/>
      <c r="L69" s="243"/>
      <c r="M69" s="242"/>
      <c r="N69" s="8"/>
      <c r="R69" s="942"/>
    </row>
    <row r="70" spans="1:18" ht="18">
      <c r="A70" s="1425"/>
      <c r="B70" s="235"/>
      <c r="C70" s="242"/>
      <c r="D70" s="243"/>
      <c r="E70" s="242"/>
      <c r="F70" s="243"/>
      <c r="G70" s="242"/>
      <c r="H70" s="243"/>
      <c r="I70" s="242"/>
      <c r="J70" s="243"/>
      <c r="K70" s="242"/>
      <c r="L70" s="243"/>
      <c r="M70" s="242"/>
      <c r="N70" s="8"/>
      <c r="R70" s="329" t="s">
        <v>1427</v>
      </c>
    </row>
    <row r="71" spans="1:18" ht="18">
      <c r="A71" s="1425"/>
      <c r="B71" s="235"/>
      <c r="C71" s="242"/>
      <c r="D71" s="243"/>
      <c r="E71" s="242"/>
      <c r="F71" s="243"/>
      <c r="G71" s="242"/>
      <c r="H71" s="243"/>
      <c r="I71" s="242"/>
      <c r="J71" s="243"/>
      <c r="K71" s="242"/>
      <c r="L71" s="243"/>
      <c r="M71" s="242"/>
      <c r="N71" s="8"/>
      <c r="P71" s="348" t="s">
        <v>1428</v>
      </c>
    </row>
    <row r="72" spans="1:18" ht="18.75">
      <c r="A72" s="1425"/>
      <c r="B72" s="235"/>
      <c r="C72" s="244" t="s">
        <v>7</v>
      </c>
      <c r="D72" s="245">
        <f>H51</f>
        <v>17.777777777777779</v>
      </c>
      <c r="E72" s="244" t="s">
        <v>7</v>
      </c>
      <c r="F72" s="245">
        <f>H52</f>
        <v>4.4444444444444446</v>
      </c>
      <c r="G72" s="244" t="s">
        <v>7</v>
      </c>
      <c r="H72" s="245">
        <f>H53</f>
        <v>5.333333333333333</v>
      </c>
      <c r="I72" s="244" t="s">
        <v>7</v>
      </c>
      <c r="J72" s="245">
        <f>H54</f>
        <v>4.4444444444444446</v>
      </c>
      <c r="K72" s="244" t="s">
        <v>7</v>
      </c>
      <c r="L72" s="246">
        <f>G55</f>
        <v>0.44444444444444442</v>
      </c>
      <c r="M72" s="244" t="s">
        <v>7</v>
      </c>
      <c r="N72" s="247">
        <f>H56</f>
        <v>1.7777777777777777</v>
      </c>
      <c r="P72" s="5" t="s">
        <v>1429</v>
      </c>
    </row>
    <row r="73" spans="1:18" ht="18.75">
      <c r="A73" s="1425"/>
      <c r="B73" s="235"/>
      <c r="C73" s="310" t="s">
        <v>12</v>
      </c>
      <c r="D73" s="311">
        <f>L51</f>
        <v>493.82716049382714</v>
      </c>
      <c r="E73" s="310" t="s">
        <v>12</v>
      </c>
      <c r="F73" s="311">
        <f>L52</f>
        <v>123.45679012345678</v>
      </c>
      <c r="G73" s="310" t="s">
        <v>12</v>
      </c>
      <c r="H73" s="311">
        <f>L53</f>
        <v>148.14814814814815</v>
      </c>
      <c r="I73" s="310" t="s">
        <v>12</v>
      </c>
      <c r="J73" s="311">
        <f>L54</f>
        <v>123.45679012345678</v>
      </c>
      <c r="K73" s="310" t="s">
        <v>12</v>
      </c>
      <c r="L73" s="312">
        <f>K55</f>
        <v>12.345679012345679</v>
      </c>
      <c r="M73" s="310" t="s">
        <v>12</v>
      </c>
      <c r="N73" s="313">
        <f>L56</f>
        <v>49.382716049382715</v>
      </c>
    </row>
    <row r="74" spans="1:18" ht="15.75">
      <c r="A74" s="1425"/>
      <c r="B74" s="248"/>
      <c r="C74" s="249"/>
      <c r="D74" s="249"/>
      <c r="E74" s="249"/>
      <c r="F74" s="249"/>
      <c r="G74" s="249"/>
      <c r="H74" s="249"/>
      <c r="I74" s="249"/>
      <c r="J74" s="237"/>
      <c r="K74" s="236"/>
      <c r="L74" s="237"/>
      <c r="M74" s="236"/>
      <c r="N74" s="238"/>
    </row>
    <row r="75" spans="1:18" ht="15.75">
      <c r="A75" s="1425"/>
      <c r="B75" s="248"/>
      <c r="C75" s="250"/>
      <c r="D75" s="250"/>
      <c r="E75" s="250"/>
      <c r="F75" s="250"/>
      <c r="G75" s="250"/>
      <c r="H75" s="250"/>
      <c r="I75" s="250"/>
      <c r="J75" s="240"/>
      <c r="K75" s="239"/>
      <c r="L75" s="240"/>
      <c r="M75" s="239"/>
      <c r="N75" s="241"/>
    </row>
    <row r="76" spans="1:18" ht="18">
      <c r="A76" s="1425"/>
      <c r="B76" s="248"/>
      <c r="C76" s="7"/>
      <c r="D76" s="7"/>
      <c r="E76" s="7"/>
      <c r="F76" s="7"/>
      <c r="G76" s="7"/>
      <c r="H76" s="7"/>
      <c r="I76" s="7"/>
      <c r="J76" s="243"/>
      <c r="K76" s="242"/>
      <c r="L76" s="243"/>
      <c r="M76" s="242"/>
      <c r="N76" s="8"/>
    </row>
    <row r="77" spans="1:18" ht="18">
      <c r="A77" s="1425"/>
      <c r="B77" s="248"/>
      <c r="C77" s="7"/>
      <c r="D77" s="7"/>
      <c r="E77" s="7"/>
      <c r="F77" s="7"/>
      <c r="G77" s="7"/>
      <c r="H77" s="7"/>
      <c r="I77" s="7"/>
      <c r="J77" s="243"/>
      <c r="K77" s="242"/>
      <c r="L77" s="243"/>
      <c r="M77" s="242"/>
      <c r="N77" s="8"/>
    </row>
    <row r="78" spans="1:18" ht="18">
      <c r="A78" s="1425"/>
      <c r="B78" s="248"/>
      <c r="C78" s="7"/>
      <c r="D78" s="7"/>
      <c r="E78" s="7"/>
      <c r="F78" s="7"/>
      <c r="G78" s="7"/>
      <c r="H78" s="7"/>
      <c r="I78" s="7"/>
      <c r="J78" s="243"/>
      <c r="K78" s="242"/>
      <c r="L78" s="243"/>
      <c r="M78" s="242"/>
      <c r="N78" s="8"/>
    </row>
    <row r="79" spans="1:18" ht="18.75">
      <c r="A79" s="1425"/>
      <c r="B79" s="248"/>
      <c r="C79" s="251"/>
      <c r="D79" s="252"/>
      <c r="E79" s="251"/>
      <c r="F79" s="252"/>
      <c r="G79" s="251"/>
      <c r="H79" s="252"/>
      <c r="I79" s="251"/>
      <c r="J79" s="245"/>
      <c r="K79" s="244" t="s">
        <v>7</v>
      </c>
      <c r="L79" s="245">
        <f>H57</f>
        <v>0.88888888888888884</v>
      </c>
      <c r="M79" s="244" t="s">
        <v>7</v>
      </c>
      <c r="N79" s="247">
        <f>H58</f>
        <v>1.3333333333333333</v>
      </c>
    </row>
    <row r="80" spans="1:18" ht="18.75">
      <c r="A80" s="1425"/>
      <c r="B80" s="248"/>
      <c r="C80" s="314"/>
      <c r="D80" s="252"/>
      <c r="E80" s="314"/>
      <c r="F80" s="252"/>
      <c r="G80" s="314"/>
      <c r="H80" s="252"/>
      <c r="I80" s="314"/>
      <c r="J80" s="245"/>
      <c r="K80" s="310" t="s">
        <v>12</v>
      </c>
      <c r="L80" s="311">
        <f>L57</f>
        <v>24.691358024691358</v>
      </c>
      <c r="M80" s="310" t="s">
        <v>12</v>
      </c>
      <c r="N80" s="313">
        <f>L58</f>
        <v>37.037037037037038</v>
      </c>
    </row>
    <row r="81" spans="1:14" ht="18">
      <c r="A81" s="1425"/>
      <c r="B81" s="248"/>
      <c r="C81" s="4"/>
      <c r="D81" s="7"/>
      <c r="E81" s="7"/>
      <c r="F81" s="7"/>
      <c r="G81" s="7"/>
      <c r="H81" s="7"/>
      <c r="I81" s="7"/>
      <c r="J81" s="7"/>
      <c r="K81" s="253"/>
      <c r="L81" s="254"/>
      <c r="M81" s="253"/>
      <c r="N81" s="255"/>
    </row>
    <row r="82" spans="1:14" ht="18">
      <c r="A82" s="1425"/>
      <c r="B82" s="248"/>
      <c r="C82" s="4"/>
      <c r="D82" s="7"/>
      <c r="E82" s="7"/>
      <c r="F82" s="7"/>
      <c r="G82" s="7"/>
      <c r="H82" s="7"/>
      <c r="I82" s="7"/>
      <c r="J82" s="7"/>
      <c r="K82" s="7"/>
      <c r="L82" s="7"/>
      <c r="M82" s="7"/>
      <c r="N82" s="8"/>
    </row>
    <row r="83" spans="1:14" ht="18">
      <c r="A83" s="1425"/>
      <c r="B83" s="248"/>
      <c r="C83" s="4"/>
      <c r="D83" s="7"/>
      <c r="E83" s="7"/>
      <c r="F83" s="7"/>
      <c r="G83" s="7"/>
      <c r="H83" s="7"/>
      <c r="I83" s="7"/>
      <c r="J83" s="7"/>
      <c r="K83" s="7"/>
      <c r="L83" s="7"/>
      <c r="M83" s="7"/>
      <c r="N83" s="8"/>
    </row>
    <row r="84" spans="1:14" ht="18">
      <c r="A84" s="1425"/>
      <c r="B84" s="248"/>
      <c r="C84" s="4"/>
      <c r="D84" s="7"/>
      <c r="E84" s="7"/>
      <c r="F84" s="7"/>
      <c r="G84" s="7"/>
      <c r="H84" s="7"/>
      <c r="I84" s="7"/>
      <c r="J84" s="7"/>
      <c r="K84" s="7"/>
      <c r="L84" s="7"/>
      <c r="M84" s="7"/>
      <c r="N84" s="8"/>
    </row>
    <row r="85" spans="1:14" ht="18">
      <c r="A85" s="1425"/>
      <c r="B85" s="248"/>
      <c r="C85" s="4"/>
      <c r="D85" s="7"/>
      <c r="E85" s="7"/>
      <c r="F85" s="7"/>
      <c r="G85" s="7"/>
      <c r="H85" s="7"/>
      <c r="I85" s="7"/>
      <c r="J85" s="7"/>
      <c r="K85" s="7"/>
      <c r="L85" s="7"/>
      <c r="M85" s="7"/>
      <c r="N85" s="8"/>
    </row>
    <row r="86" spans="1:14" ht="18">
      <c r="A86" s="1425"/>
      <c r="B86" s="248"/>
      <c r="C86" s="7"/>
      <c r="D86" s="7"/>
      <c r="E86" s="7"/>
      <c r="F86" s="7"/>
      <c r="G86" s="7"/>
      <c r="H86" s="7"/>
      <c r="I86" s="7"/>
      <c r="J86" s="7"/>
      <c r="K86" s="7"/>
      <c r="L86" s="7"/>
      <c r="M86" s="7"/>
      <c r="N86" s="8"/>
    </row>
    <row r="87" spans="1:14" ht="18.75">
      <c r="A87" s="1425"/>
      <c r="B87" s="4"/>
      <c r="C87" s="256"/>
      <c r="D87" s="7"/>
      <c r="E87" s="7"/>
      <c r="F87" s="7"/>
      <c r="G87" s="7"/>
      <c r="H87" s="7"/>
      <c r="I87" s="7"/>
      <c r="J87" s="7"/>
      <c r="K87" s="7"/>
      <c r="L87" s="7"/>
      <c r="M87" s="7"/>
      <c r="N87" s="8"/>
    </row>
    <row r="88" spans="1:14" ht="18.75">
      <c r="A88" s="1425"/>
      <c r="B88" s="257"/>
      <c r="C88" s="256"/>
      <c r="D88" s="7"/>
      <c r="E88" s="7"/>
      <c r="F88" s="7"/>
      <c r="G88" s="7"/>
      <c r="H88" s="7"/>
      <c r="I88" s="7"/>
      <c r="J88" s="7"/>
      <c r="K88" s="258"/>
      <c r="L88" s="258"/>
      <c r="M88" s="258"/>
      <c r="N88" s="259"/>
    </row>
    <row r="89" spans="1:14" ht="18">
      <c r="A89" s="1425"/>
      <c r="B89" s="257"/>
      <c r="C89" s="260"/>
      <c r="D89" s="7"/>
      <c r="E89" s="7"/>
      <c r="F89" s="7"/>
      <c r="G89" s="7"/>
      <c r="H89" s="7"/>
      <c r="I89" s="7"/>
      <c r="J89" s="7"/>
      <c r="K89" s="250"/>
      <c r="L89" s="250"/>
      <c r="M89" s="250"/>
      <c r="N89" s="261"/>
    </row>
    <row r="90" spans="1:14" ht="18">
      <c r="A90" s="1425"/>
      <c r="B90" s="257"/>
      <c r="C90" s="260"/>
      <c r="D90" s="7"/>
      <c r="E90" s="7"/>
      <c r="F90" s="7"/>
      <c r="G90" s="7"/>
      <c r="H90" s="7"/>
      <c r="I90" s="7"/>
      <c r="J90" s="7"/>
      <c r="K90" s="7"/>
      <c r="L90" s="7"/>
      <c r="M90" s="7"/>
      <c r="N90" s="8"/>
    </row>
    <row r="91" spans="1:14" ht="18">
      <c r="A91" s="1425"/>
      <c r="B91" s="257" t="s">
        <v>177</v>
      </c>
      <c r="C91" s="260"/>
      <c r="D91" s="7"/>
      <c r="E91" s="7"/>
      <c r="F91" s="7"/>
      <c r="G91" s="7"/>
      <c r="H91" s="7"/>
      <c r="I91" s="7"/>
      <c r="J91" s="7"/>
      <c r="K91" s="7"/>
      <c r="L91" s="7"/>
      <c r="M91" s="7"/>
      <c r="N91" s="8"/>
    </row>
    <row r="92" spans="1:14" ht="18">
      <c r="A92" s="1425"/>
      <c r="B92" s="257"/>
      <c r="C92" s="260"/>
      <c r="D92" s="7"/>
      <c r="E92" s="7"/>
      <c r="F92" s="7"/>
      <c r="G92" s="7"/>
      <c r="H92" s="7"/>
      <c r="I92" s="7"/>
      <c r="J92" s="7"/>
      <c r="K92" s="7"/>
      <c r="L92" s="7"/>
      <c r="M92" s="7"/>
      <c r="N92" s="8"/>
    </row>
    <row r="93" spans="1:14" ht="18">
      <c r="A93" s="1425"/>
      <c r="B93" s="257"/>
      <c r="C93" s="260"/>
      <c r="D93" s="7"/>
      <c r="E93" s="7"/>
      <c r="F93" s="7"/>
      <c r="G93" s="7"/>
      <c r="H93" s="7"/>
      <c r="I93" s="7"/>
      <c r="J93" s="315"/>
      <c r="K93" s="315"/>
      <c r="L93" s="315"/>
      <c r="M93" s="315"/>
      <c r="N93" s="316"/>
    </row>
    <row r="94" spans="1:14" ht="15.75">
      <c r="A94" s="1425"/>
      <c r="B94" s="1476" t="s">
        <v>600</v>
      </c>
      <c r="C94" s="1477"/>
      <c r="D94" s="1477"/>
      <c r="E94" s="1477"/>
      <c r="F94" s="1477"/>
      <c r="G94" s="1477"/>
      <c r="H94" s="1477"/>
      <c r="I94" s="1477"/>
      <c r="J94" s="1477"/>
      <c r="K94" s="1477"/>
      <c r="L94" s="1477"/>
      <c r="M94" s="1477"/>
      <c r="N94" s="1478"/>
    </row>
    <row r="95" spans="1:14" ht="18.75">
      <c r="A95" s="1425"/>
      <c r="B95" s="262" t="s">
        <v>4</v>
      </c>
      <c r="C95" s="263" t="s">
        <v>178</v>
      </c>
      <c r="D95" s="1485" t="s">
        <v>179</v>
      </c>
      <c r="E95" s="1481"/>
      <c r="F95" s="1481"/>
      <c r="G95" s="1481"/>
      <c r="H95" s="1481"/>
      <c r="I95" s="1481"/>
      <c r="J95" s="1481"/>
      <c r="K95" s="1481"/>
      <c r="L95" s="1481"/>
      <c r="M95" s="1481"/>
      <c r="N95" s="1486"/>
    </row>
    <row r="96" spans="1:14">
      <c r="A96" s="1425"/>
      <c r="B96" s="1487"/>
      <c r="C96" s="1488"/>
      <c r="D96" s="1488"/>
      <c r="E96" s="1488"/>
      <c r="F96" s="1488"/>
      <c r="G96" s="1488"/>
      <c r="H96" s="1488"/>
      <c r="I96" s="1488"/>
      <c r="J96" s="1488"/>
      <c r="K96" s="1488"/>
      <c r="L96" s="1488"/>
      <c r="M96" s="1488"/>
      <c r="N96" s="1489"/>
    </row>
    <row r="97" spans="1:14">
      <c r="A97" s="1425"/>
      <c r="B97" s="1490" t="s">
        <v>601</v>
      </c>
      <c r="C97" s="1491"/>
      <c r="D97" s="1491"/>
      <c r="E97" s="1491"/>
      <c r="F97" s="1491"/>
      <c r="G97" s="1491"/>
      <c r="H97" s="1491"/>
      <c r="I97" s="1491"/>
      <c r="J97" s="1491"/>
      <c r="K97" s="1491"/>
      <c r="L97" s="1401" t="s">
        <v>152</v>
      </c>
      <c r="M97" s="1401"/>
      <c r="N97" s="1402"/>
    </row>
    <row r="98" spans="1:14">
      <c r="A98" s="1425"/>
      <c r="B98" s="1490"/>
      <c r="C98" s="1491"/>
      <c r="D98" s="1491"/>
      <c r="E98" s="1491"/>
      <c r="F98" s="1491"/>
      <c r="G98" s="1491"/>
      <c r="H98" s="1491"/>
      <c r="I98" s="1491"/>
      <c r="J98" s="1491"/>
      <c r="K98" s="1491"/>
      <c r="L98" s="1401"/>
      <c r="M98" s="1401"/>
      <c r="N98" s="1402"/>
    </row>
    <row r="99" spans="1:14" ht="15.75">
      <c r="A99" s="1425"/>
      <c r="B99" s="264" t="s">
        <v>5</v>
      </c>
      <c r="C99" s="170" t="s">
        <v>146</v>
      </c>
      <c r="D99" s="173"/>
      <c r="E99" s="173"/>
      <c r="F99" s="173"/>
      <c r="G99" s="173"/>
      <c r="H99" s="173"/>
      <c r="I99" s="174"/>
      <c r="J99" s="174"/>
      <c r="K99" s="174"/>
      <c r="L99" s="174"/>
      <c r="M99" s="174"/>
      <c r="N99" s="265"/>
    </row>
    <row r="100" spans="1:14" ht="15.75">
      <c r="A100" s="1425"/>
      <c r="B100" s="266" t="s">
        <v>7</v>
      </c>
      <c r="C100" s="171" t="s">
        <v>180</v>
      </c>
      <c r="D100" s="173"/>
      <c r="E100" s="173"/>
      <c r="F100" s="173"/>
      <c r="G100" s="173"/>
      <c r="H100" s="173"/>
      <c r="I100" s="174"/>
      <c r="J100" s="174"/>
      <c r="K100" s="174"/>
      <c r="L100" s="174"/>
      <c r="M100" s="174"/>
      <c r="N100" s="265"/>
    </row>
    <row r="101" spans="1:14" ht="15.75">
      <c r="A101" s="1425"/>
      <c r="B101" s="266"/>
      <c r="C101" s="172" t="s">
        <v>149</v>
      </c>
      <c r="D101" s="173"/>
      <c r="E101" s="173"/>
      <c r="F101" s="173"/>
      <c r="G101" s="173"/>
      <c r="H101" s="173"/>
      <c r="I101" s="174"/>
      <c r="J101" s="174"/>
      <c r="K101" s="174"/>
      <c r="L101" s="174"/>
      <c r="M101" s="174"/>
      <c r="N101" s="265"/>
    </row>
    <row r="102" spans="1:14" ht="15.75">
      <c r="A102" s="1425"/>
      <c r="B102" s="267" t="s">
        <v>8</v>
      </c>
      <c r="C102" s="268" t="s">
        <v>602</v>
      </c>
      <c r="D102" s="173"/>
      <c r="E102" s="173"/>
      <c r="F102" s="173"/>
      <c r="G102" s="173"/>
      <c r="H102" s="173"/>
      <c r="I102" s="174"/>
      <c r="J102" s="174"/>
      <c r="K102" s="174"/>
      <c r="L102" s="174"/>
      <c r="M102" s="174"/>
      <c r="N102" s="265"/>
    </row>
    <row r="103" spans="1:14" ht="15.75">
      <c r="A103" s="1425"/>
      <c r="B103" s="269" t="s">
        <v>9</v>
      </c>
      <c r="C103" s="175" t="s">
        <v>181</v>
      </c>
      <c r="D103" s="173"/>
      <c r="E103" s="173"/>
      <c r="F103" s="173"/>
      <c r="G103" s="173"/>
      <c r="H103" s="173"/>
      <c r="I103" s="174"/>
      <c r="J103" s="174"/>
      <c r="K103" s="174"/>
      <c r="L103" s="174"/>
      <c r="M103" s="174"/>
      <c r="N103" s="265"/>
    </row>
    <row r="104" spans="1:14">
      <c r="A104" s="1425"/>
      <c r="B104" s="1492" t="s">
        <v>10</v>
      </c>
      <c r="C104" s="1493" t="s">
        <v>596</v>
      </c>
      <c r="D104" s="1493"/>
      <c r="E104" s="1493"/>
      <c r="F104" s="1493"/>
      <c r="G104" s="1493"/>
      <c r="H104" s="1493"/>
      <c r="I104" s="1493"/>
      <c r="J104" s="1493"/>
      <c r="K104" s="1493"/>
      <c r="L104" s="1493"/>
      <c r="M104" s="1493"/>
      <c r="N104" s="1494"/>
    </row>
    <row r="105" spans="1:14">
      <c r="A105" s="1425"/>
      <c r="B105" s="1492"/>
      <c r="C105" s="1493"/>
      <c r="D105" s="1493"/>
      <c r="E105" s="1493"/>
      <c r="F105" s="1493"/>
      <c r="G105" s="1493"/>
      <c r="H105" s="1493"/>
      <c r="I105" s="1493"/>
      <c r="J105" s="1493"/>
      <c r="K105" s="1493"/>
      <c r="L105" s="1493"/>
      <c r="M105" s="1493"/>
      <c r="N105" s="1494"/>
    </row>
    <row r="106" spans="1:14" ht="15.75">
      <c r="A106" s="1425"/>
      <c r="B106" s="317" t="s">
        <v>12</v>
      </c>
      <c r="C106" s="318" t="s">
        <v>189</v>
      </c>
      <c r="D106" s="319"/>
      <c r="E106" s="319"/>
      <c r="F106" s="319"/>
      <c r="G106" s="319"/>
      <c r="H106" s="319"/>
      <c r="I106" s="35"/>
      <c r="J106" s="35"/>
      <c r="K106" s="35"/>
      <c r="L106" s="35"/>
      <c r="M106" s="35"/>
      <c r="N106" s="281"/>
    </row>
    <row r="107" spans="1:14" ht="15.75">
      <c r="A107" s="1425"/>
      <c r="B107" s="320"/>
      <c r="C107" s="321"/>
      <c r="D107" s="322"/>
      <c r="E107" s="322"/>
      <c r="F107" s="322"/>
      <c r="G107" s="322"/>
      <c r="H107" s="322"/>
      <c r="I107" s="322"/>
      <c r="J107" s="322"/>
      <c r="K107" s="322"/>
      <c r="L107" s="322"/>
      <c r="M107" s="322"/>
      <c r="N107" s="323"/>
    </row>
    <row r="108" spans="1:14">
      <c r="A108" s="1425"/>
      <c r="B108" s="200" t="s">
        <v>164</v>
      </c>
      <c r="C108" s="1443" t="str">
        <f ca="1">CELL("nomfichier")</f>
        <v>E:\0-UPRT\1-UPRT.FR-SITE-WEB\ff-fiches-fabrications\ff-fiches-fabrication-maj-08-2020\[ff-18-restauration-avec-photos.xlsx]Formats-Formules-Fonctions</v>
      </c>
      <c r="D108" s="1443"/>
      <c r="E108" s="1443"/>
      <c r="F108" s="1443"/>
      <c r="G108" s="1443"/>
      <c r="H108" s="1443"/>
      <c r="I108" s="1443"/>
      <c r="J108" s="1443"/>
      <c r="K108" s="1443"/>
      <c r="L108" s="1443"/>
      <c r="M108" s="1443"/>
      <c r="N108" s="1444"/>
    </row>
    <row r="109" spans="1:14">
      <c r="A109" s="1425"/>
      <c r="B109" s="205" t="s">
        <v>165</v>
      </c>
      <c r="C109" s="1423" t="s">
        <v>603</v>
      </c>
      <c r="D109" s="1423"/>
      <c r="E109" s="1423"/>
      <c r="F109" s="1423"/>
      <c r="G109" s="1423"/>
      <c r="H109" s="1423"/>
      <c r="I109" s="1423"/>
      <c r="J109" s="1423"/>
      <c r="K109" s="1423"/>
      <c r="L109" s="1423"/>
      <c r="M109" s="1423"/>
      <c r="N109" s="1424"/>
    </row>
    <row r="110" spans="1:14" ht="15.75" thickBot="1">
      <c r="A110" s="1425"/>
      <c r="B110" s="1435" t="s">
        <v>143</v>
      </c>
      <c r="C110" s="1436"/>
      <c r="D110" s="1436"/>
      <c r="E110" s="1436"/>
      <c r="F110" s="1436"/>
      <c r="G110" s="1436"/>
      <c r="H110" s="1436"/>
      <c r="I110" s="1436"/>
      <c r="J110" s="1436"/>
      <c r="K110" s="1436"/>
      <c r="L110" s="1436"/>
      <c r="M110" s="1436"/>
      <c r="N110" s="1437"/>
    </row>
  </sheetData>
  <mergeCells count="66">
    <mergeCell ref="C108:N108"/>
    <mergeCell ref="C109:N109"/>
    <mergeCell ref="B110:N110"/>
    <mergeCell ref="B6:N9"/>
    <mergeCell ref="B10:N13"/>
    <mergeCell ref="D15:N15"/>
    <mergeCell ref="B17:N17"/>
    <mergeCell ref="D18:N18"/>
    <mergeCell ref="D20:N20"/>
    <mergeCell ref="K64:N64"/>
    <mergeCell ref="D95:N95"/>
    <mergeCell ref="B96:N96"/>
    <mergeCell ref="B97:K98"/>
    <mergeCell ref="L97:N98"/>
    <mergeCell ref="B104:B105"/>
    <mergeCell ref="C104:N105"/>
    <mergeCell ref="B61:N61"/>
    <mergeCell ref="D62:F62"/>
    <mergeCell ref="K65:L65"/>
    <mergeCell ref="M65:N65"/>
    <mergeCell ref="B94:N94"/>
    <mergeCell ref="B38:B39"/>
    <mergeCell ref="M46:N46"/>
    <mergeCell ref="C38:C39"/>
    <mergeCell ref="K38:L39"/>
    <mergeCell ref="M38:N39"/>
    <mergeCell ref="B40:C41"/>
    <mergeCell ref="K40:L40"/>
    <mergeCell ref="M40:N40"/>
    <mergeCell ref="K41:N41"/>
    <mergeCell ref="B42:C42"/>
    <mergeCell ref="B43:B45"/>
    <mergeCell ref="C43:C45"/>
    <mergeCell ref="K44:N44"/>
    <mergeCell ref="D46:E46"/>
    <mergeCell ref="A22:A24"/>
    <mergeCell ref="B22:M24"/>
    <mergeCell ref="N22:N24"/>
    <mergeCell ref="Q42:AB42"/>
    <mergeCell ref="A25:A110"/>
    <mergeCell ref="B25:N27"/>
    <mergeCell ref="B28:N32"/>
    <mergeCell ref="B33:N33"/>
    <mergeCell ref="P43:AB43"/>
    <mergeCell ref="Q35:AB37"/>
    <mergeCell ref="P38:P40"/>
    <mergeCell ref="Q38:AB40"/>
    <mergeCell ref="Q41:AB41"/>
    <mergeCell ref="P30:P34"/>
    <mergeCell ref="B35:C35"/>
    <mergeCell ref="K36:L36"/>
    <mergeCell ref="B3:M3"/>
    <mergeCell ref="N3:N4"/>
    <mergeCell ref="Q30:AB31"/>
    <mergeCell ref="Q32:AB34"/>
    <mergeCell ref="P35:P37"/>
    <mergeCell ref="P22:Y23"/>
    <mergeCell ref="Z22:AB23"/>
    <mergeCell ref="P24:P25"/>
    <mergeCell ref="Q24:AB25"/>
    <mergeCell ref="P26:P27"/>
    <mergeCell ref="Q26:AB27"/>
    <mergeCell ref="Q28:S29"/>
    <mergeCell ref="M36:N36"/>
    <mergeCell ref="K37:L37"/>
    <mergeCell ref="M37:N37"/>
  </mergeCells>
  <hyperlinks>
    <hyperlink ref="D95" r:id="rId1" xr:uid="{00000000-0004-0000-0000-000000000000}"/>
    <hyperlink ref="D15" r:id="rId2" xr:uid="{00000000-0004-0000-0000-000001000000}"/>
    <hyperlink ref="D18" r:id="rId3" xr:uid="{00000000-0004-0000-0000-000002000000}"/>
    <hyperlink ref="D20" r:id="rId4" xr:uid="{00000000-0004-0000-0000-000003000000}"/>
    <hyperlink ref="P65" r:id="rId5" xr:uid="{C23815B0-1E65-4F0A-A959-1933B76B0DB9}"/>
  </hyperlinks>
  <pageMargins left="0.7" right="0.7" top="0.75" bottom="0.75" header="0.3" footer="0.3"/>
  <pageSetup paperSize="9" orientation="portrait" r:id="rId6"/>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347"/>
  <sheetViews>
    <sheetView zoomScaleNormal="100" workbookViewId="0">
      <selection activeCell="T5" sqref="T5"/>
    </sheetView>
  </sheetViews>
  <sheetFormatPr baseColWidth="10" defaultRowHeight="15"/>
  <cols>
    <col min="1" max="1" width="4.5703125" style="9" customWidth="1"/>
    <col min="2" max="2" width="10.42578125" style="10" customWidth="1"/>
    <col min="3" max="8" width="11.42578125" style="10"/>
    <col min="9" max="9" width="12.85546875" style="10" customWidth="1"/>
    <col min="10" max="10" width="11.42578125" style="10"/>
    <col min="11" max="12" width="11.5703125" style="10" bestFit="1" customWidth="1"/>
    <col min="13" max="13" width="11.42578125" style="10"/>
    <col min="14" max="14" width="11.42578125" style="9"/>
    <col min="15" max="15" width="12.28515625" style="9" bestFit="1" customWidth="1"/>
    <col min="16" max="16" width="11.5703125" style="9" bestFit="1" customWidth="1"/>
    <col min="17" max="17" width="11.42578125" style="9"/>
    <col min="18" max="18" width="12.28515625" style="9" bestFit="1" customWidth="1"/>
    <col min="19" max="19" width="11.5703125" style="9" bestFit="1" customWidth="1"/>
    <col min="20" max="16384" width="11.42578125" style="9"/>
  </cols>
  <sheetData>
    <row r="1" spans="1:27" s="10" customFormat="1">
      <c r="A1" s="12"/>
      <c r="B1" s="11"/>
      <c r="C1" s="11"/>
      <c r="D1" s="11"/>
      <c r="E1" s="11"/>
      <c r="F1" s="11"/>
      <c r="G1" s="11"/>
      <c r="H1" s="11"/>
      <c r="I1" s="11"/>
      <c r="J1" s="11"/>
      <c r="K1" s="11"/>
      <c r="L1" s="11"/>
      <c r="M1" s="11"/>
      <c r="N1" s="12"/>
      <c r="O1" s="12"/>
      <c r="P1" s="12"/>
      <c r="Q1" s="12"/>
      <c r="R1" s="12"/>
      <c r="S1" s="12"/>
      <c r="T1" s="12"/>
      <c r="U1" s="12"/>
      <c r="V1" s="12"/>
      <c r="W1" s="9"/>
      <c r="X1" s="9"/>
      <c r="Y1" s="9"/>
      <c r="Z1" s="9"/>
      <c r="AA1" s="9"/>
    </row>
    <row r="2" spans="1:27" s="10" customFormat="1" ht="37.5" customHeight="1">
      <c r="A2" s="12"/>
      <c r="B2" s="11"/>
      <c r="C2" s="165" t="s">
        <v>139</v>
      </c>
      <c r="D2" s="11"/>
      <c r="E2" s="11"/>
      <c r="F2" s="11"/>
      <c r="G2" s="11"/>
      <c r="H2" s="11"/>
      <c r="I2" s="11"/>
      <c r="J2" s="11"/>
      <c r="K2" s="11"/>
      <c r="L2" s="11"/>
      <c r="M2" s="11"/>
      <c r="N2" s="12"/>
      <c r="O2" s="12"/>
      <c r="P2" s="12"/>
      <c r="Q2" s="12"/>
      <c r="R2" s="12"/>
      <c r="S2" s="12"/>
      <c r="T2" s="12"/>
      <c r="U2" s="12"/>
      <c r="V2" s="12"/>
      <c r="W2" s="9"/>
      <c r="X2" s="9"/>
      <c r="Y2" s="9"/>
      <c r="Z2" s="9"/>
      <c r="AA2" s="9"/>
    </row>
    <row r="3" spans="1:27" s="10" customFormat="1" ht="37.5" customHeight="1">
      <c r="A3" s="12"/>
      <c r="B3" s="11"/>
      <c r="C3" s="165" t="s">
        <v>138</v>
      </c>
      <c r="D3" s="11"/>
      <c r="E3" s="11"/>
      <c r="F3" s="11"/>
      <c r="G3" s="11"/>
      <c r="H3" s="11"/>
      <c r="I3" s="11"/>
      <c r="J3" s="11"/>
      <c r="K3" s="11"/>
      <c r="L3" s="11"/>
      <c r="M3" s="11"/>
      <c r="N3" s="12"/>
      <c r="O3" s="12"/>
      <c r="P3" s="12"/>
      <c r="Q3" s="12"/>
      <c r="R3" s="12"/>
      <c r="S3" s="12"/>
      <c r="T3" s="12"/>
      <c r="U3" s="12"/>
      <c r="V3" s="12"/>
      <c r="W3" s="9"/>
      <c r="X3" s="9"/>
      <c r="Y3" s="9"/>
      <c r="Z3" s="9"/>
      <c r="AA3" s="9"/>
    </row>
    <row r="4" spans="1:27" s="10" customFormat="1" ht="20.25">
      <c r="A4" s="12"/>
      <c r="B4" s="166"/>
      <c r="C4" s="11"/>
      <c r="D4" s="11"/>
      <c r="E4" s="11"/>
      <c r="F4" s="11"/>
      <c r="G4" s="11"/>
      <c r="H4" s="166"/>
      <c r="I4" s="166"/>
      <c r="J4" s="166"/>
      <c r="K4" s="11"/>
      <c r="L4" s="11"/>
      <c r="M4" s="11"/>
      <c r="N4" s="12"/>
      <c r="O4" s="12"/>
      <c r="P4" s="12"/>
      <c r="Q4" s="12"/>
      <c r="R4" s="12"/>
      <c r="S4" s="12"/>
      <c r="T4" s="12"/>
      <c r="U4" s="12"/>
      <c r="V4" s="12"/>
      <c r="W4" s="9"/>
      <c r="X4" s="9"/>
      <c r="Y4" s="9"/>
      <c r="Z4" s="9"/>
      <c r="AA4" s="9"/>
    </row>
    <row r="5" spans="1:27" s="21" customFormat="1" ht="36.75" customHeight="1">
      <c r="A5" s="14"/>
      <c r="B5" s="15" t="s">
        <v>135</v>
      </c>
      <c r="C5" s="16"/>
      <c r="D5" s="16"/>
      <c r="E5" s="17"/>
      <c r="F5" s="17"/>
      <c r="G5" s="17"/>
      <c r="H5" s="17"/>
      <c r="I5" s="17"/>
      <c r="J5" s="17"/>
      <c r="K5" s="17"/>
      <c r="L5" s="18"/>
      <c r="M5" s="19"/>
      <c r="N5" s="19"/>
      <c r="O5" s="19"/>
      <c r="P5" s="19"/>
      <c r="Q5" s="19"/>
      <c r="R5" s="19"/>
      <c r="S5" s="19"/>
      <c r="T5" s="20" t="s">
        <v>22</v>
      </c>
      <c r="U5" s="359"/>
      <c r="V5" s="359"/>
    </row>
    <row r="6" spans="1:27" s="22" customFormat="1" ht="6.75" customHeight="1">
      <c r="A6" s="14"/>
      <c r="O6" s="23"/>
      <c r="Q6" s="23"/>
      <c r="R6" s="23"/>
      <c r="S6" s="23"/>
      <c r="T6" s="23"/>
      <c r="U6" s="360"/>
      <c r="V6" s="360"/>
    </row>
    <row r="7" spans="1:27" s="22" customFormat="1" ht="6.75" customHeight="1">
      <c r="A7" s="14"/>
      <c r="O7" s="23"/>
      <c r="Q7" s="23"/>
      <c r="R7" s="23"/>
      <c r="S7" s="23"/>
      <c r="T7" s="23"/>
      <c r="U7" s="360"/>
      <c r="V7" s="360"/>
    </row>
    <row r="8" spans="1:27" s="22" customFormat="1" ht="21.75" customHeight="1">
      <c r="A8" s="24"/>
      <c r="B8" s="1739" t="s">
        <v>23</v>
      </c>
      <c r="C8" s="1740"/>
      <c r="D8" s="1740"/>
      <c r="E8" s="1740"/>
      <c r="F8" s="1740"/>
      <c r="G8" s="1740"/>
      <c r="H8" s="1740"/>
      <c r="I8" s="1740"/>
      <c r="J8" s="1740"/>
      <c r="K8" s="1740"/>
      <c r="L8" s="1741" t="s">
        <v>24</v>
      </c>
      <c r="M8" s="1742"/>
      <c r="N8" s="1742"/>
      <c r="O8" s="1742"/>
      <c r="P8" s="1742"/>
      <c r="Q8" s="1742"/>
      <c r="R8" s="1742"/>
      <c r="S8" s="1742"/>
      <c r="T8" s="1743"/>
      <c r="U8" s="360"/>
      <c r="V8" s="360"/>
    </row>
    <row r="9" spans="1:27" s="24" customFormat="1" ht="15" customHeight="1">
      <c r="B9" s="1744" t="s">
        <v>25</v>
      </c>
      <c r="C9" s="1745"/>
      <c r="D9" s="1745"/>
      <c r="E9" s="1750" t="s">
        <v>26</v>
      </c>
      <c r="F9" s="1753" t="s">
        <v>27</v>
      </c>
      <c r="G9" s="1756" t="s">
        <v>38</v>
      </c>
      <c r="H9" s="1757"/>
      <c r="I9" s="1757"/>
      <c r="J9" s="1757"/>
      <c r="K9" s="1758"/>
      <c r="L9" s="1759" t="s">
        <v>30</v>
      </c>
      <c r="M9" s="1760"/>
      <c r="N9" s="1763" t="s">
        <v>32</v>
      </c>
      <c r="O9" s="1764"/>
      <c r="P9" s="1764"/>
      <c r="Q9" s="1764"/>
      <c r="R9" s="1764"/>
      <c r="S9" s="1764"/>
      <c r="T9" s="1765"/>
      <c r="U9" s="361"/>
      <c r="V9" s="361"/>
    </row>
    <row r="10" spans="1:27" s="24" customFormat="1" ht="15" customHeight="1">
      <c r="B10" s="1746"/>
      <c r="C10" s="1747"/>
      <c r="D10" s="1747"/>
      <c r="E10" s="1751"/>
      <c r="F10" s="1754"/>
      <c r="G10" s="39" t="s">
        <v>13</v>
      </c>
      <c r="H10" s="40" t="s">
        <v>14</v>
      </c>
      <c r="I10" s="41" t="s">
        <v>15</v>
      </c>
      <c r="J10" s="41" t="s">
        <v>16</v>
      </c>
      <c r="K10" s="41" t="s">
        <v>36</v>
      </c>
      <c r="L10" s="1761"/>
      <c r="M10" s="1762"/>
      <c r="N10" s="1766"/>
      <c r="O10" s="1767"/>
      <c r="P10" s="1767"/>
      <c r="Q10" s="1767"/>
      <c r="R10" s="1767"/>
      <c r="S10" s="1767"/>
      <c r="T10" s="1768"/>
      <c r="U10" s="361"/>
      <c r="V10" s="361"/>
    </row>
    <row r="11" spans="1:27" s="24" customFormat="1" ht="15" customHeight="1">
      <c r="B11" s="1746"/>
      <c r="C11" s="1747"/>
      <c r="D11" s="1747"/>
      <c r="E11" s="1751"/>
      <c r="F11" s="1754"/>
      <c r="G11" s="38">
        <v>1</v>
      </c>
      <c r="H11" s="38">
        <v>1</v>
      </c>
      <c r="I11" s="38">
        <v>1</v>
      </c>
      <c r="J11" s="38">
        <v>1</v>
      </c>
      <c r="K11" s="38">
        <v>1</v>
      </c>
      <c r="L11" s="1772" t="s">
        <v>37</v>
      </c>
      <c r="M11" s="1773"/>
      <c r="N11" s="1766"/>
      <c r="O11" s="1767"/>
      <c r="P11" s="1767"/>
      <c r="Q11" s="1767"/>
      <c r="R11" s="1767"/>
      <c r="S11" s="1767"/>
      <c r="T11" s="1768"/>
      <c r="U11" s="361"/>
      <c r="V11" s="361"/>
    </row>
    <row r="12" spans="1:27" s="24" customFormat="1" ht="31.5" customHeight="1" thickBot="1">
      <c r="B12" s="1748"/>
      <c r="C12" s="1749"/>
      <c r="D12" s="1749"/>
      <c r="E12" s="1752"/>
      <c r="F12" s="1755"/>
      <c r="G12" s="1774" t="s">
        <v>629</v>
      </c>
      <c r="H12" s="1774"/>
      <c r="I12" s="1774"/>
      <c r="J12" s="1774"/>
      <c r="K12" s="1774"/>
      <c r="L12" s="1736">
        <f>SUM(G11:K11)</f>
        <v>5</v>
      </c>
      <c r="M12" s="1737"/>
      <c r="N12" s="1769"/>
      <c r="O12" s="1770"/>
      <c r="P12" s="1770"/>
      <c r="Q12" s="1770"/>
      <c r="R12" s="1770"/>
      <c r="S12" s="1770"/>
      <c r="T12" s="1771"/>
      <c r="U12" s="361"/>
      <c r="V12" s="361"/>
    </row>
    <row r="13" spans="1:27" s="24" customFormat="1" ht="30" customHeight="1">
      <c r="B13" s="81"/>
      <c r="C13" s="82"/>
      <c r="D13" s="82"/>
      <c r="E13" s="82"/>
      <c r="F13" s="82"/>
      <c r="G13" s="82"/>
      <c r="H13" s="82"/>
      <c r="I13" s="82"/>
      <c r="J13" s="82"/>
      <c r="K13" s="82"/>
      <c r="L13" s="82"/>
      <c r="M13" s="82"/>
      <c r="N13" s="82"/>
      <c r="O13" s="82"/>
      <c r="P13" s="82"/>
      <c r="Q13" s="82"/>
      <c r="R13" s="82"/>
      <c r="S13" s="82"/>
      <c r="T13" s="83" t="s">
        <v>129</v>
      </c>
      <c r="U13" s="361"/>
      <c r="V13" s="361"/>
    </row>
    <row r="14" spans="1:27" s="24" customFormat="1" ht="38.25" customHeight="1">
      <c r="B14" s="1735" t="s">
        <v>33</v>
      </c>
      <c r="C14" s="1724"/>
      <c r="D14" s="1724"/>
      <c r="E14" s="47">
        <v>16</v>
      </c>
      <c r="F14" s="42" t="s">
        <v>34</v>
      </c>
      <c r="G14" s="157">
        <v>0.5</v>
      </c>
      <c r="H14" s="157">
        <v>1</v>
      </c>
      <c r="I14" s="157">
        <v>1</v>
      </c>
      <c r="J14" s="157">
        <v>1</v>
      </c>
      <c r="K14" s="157">
        <v>1</v>
      </c>
      <c r="L14" s="45">
        <f>(G14*G11)+(H14*H11)+(I14*I11)+(J14*J11)+(K14*K11)</f>
        <v>4.5</v>
      </c>
      <c r="M14" s="1738" t="str">
        <f t="shared" ref="M14:M25" si="0">F14</f>
        <v>Cuisses</v>
      </c>
      <c r="N14" s="1738"/>
      <c r="O14" s="99">
        <f t="shared" ref="O14:O21" si="1">IF(L14=0,0,INT(L14/E14))</f>
        <v>0</v>
      </c>
      <c r="P14" s="100">
        <f t="shared" ref="P14:P21" si="2">L14-(O14*E14)</f>
        <v>4.5</v>
      </c>
      <c r="Q14" s="101" t="str">
        <f t="shared" ref="Q14:Q21" si="3">IF(P14=0,0,F14)</f>
        <v>Cuisses</v>
      </c>
      <c r="R14" s="30">
        <f t="shared" ref="R14:R21" si="4">IF(P14=0,0,O14+1)</f>
        <v>1</v>
      </c>
      <c r="S14" s="100">
        <f t="shared" ref="S14:S21" si="5">IF(P14=0,0,L14-(R14*E14))</f>
        <v>-11.5</v>
      </c>
      <c r="T14" s="102" t="str">
        <f t="shared" ref="T14:T21" si="6">IF(S14=0,0,F14)</f>
        <v>Cuisses</v>
      </c>
      <c r="U14" s="361"/>
      <c r="V14" s="361"/>
    </row>
    <row r="15" spans="1:27" s="24" customFormat="1" ht="38.25" customHeight="1">
      <c r="B15" s="1735" t="s">
        <v>39</v>
      </c>
      <c r="C15" s="1724"/>
      <c r="D15" s="1724"/>
      <c r="E15" s="48">
        <v>24</v>
      </c>
      <c r="F15" s="43" t="s">
        <v>34</v>
      </c>
      <c r="G15" s="158">
        <v>0.5</v>
      </c>
      <c r="H15" s="158">
        <v>1</v>
      </c>
      <c r="I15" s="158">
        <v>1</v>
      </c>
      <c r="J15" s="158">
        <v>1</v>
      </c>
      <c r="K15" s="158">
        <v>1</v>
      </c>
      <c r="L15" s="46">
        <f>(G15*G11)+(H15*H11)+(I15*I11)+(J15*J11)+(K15*K11)</f>
        <v>4.5</v>
      </c>
      <c r="M15" s="1725" t="str">
        <f t="shared" si="0"/>
        <v>Cuisses</v>
      </c>
      <c r="N15" s="1725"/>
      <c r="O15" s="25">
        <f t="shared" si="1"/>
        <v>0</v>
      </c>
      <c r="P15" s="29">
        <f t="shared" si="2"/>
        <v>4.5</v>
      </c>
      <c r="Q15" s="26" t="str">
        <f t="shared" si="3"/>
        <v>Cuisses</v>
      </c>
      <c r="R15" s="27">
        <f t="shared" si="4"/>
        <v>1</v>
      </c>
      <c r="S15" s="29">
        <f t="shared" si="5"/>
        <v>-19.5</v>
      </c>
      <c r="T15" s="28" t="str">
        <f t="shared" si="6"/>
        <v>Cuisses</v>
      </c>
      <c r="U15" s="361"/>
      <c r="V15" s="361"/>
    </row>
    <row r="16" spans="1:27" s="24" customFormat="1" ht="38.25" customHeight="1">
      <c r="B16" s="1735" t="s">
        <v>40</v>
      </c>
      <c r="C16" s="1724"/>
      <c r="D16" s="1724"/>
      <c r="E16" s="48">
        <v>20</v>
      </c>
      <c r="F16" s="43" t="s">
        <v>34</v>
      </c>
      <c r="G16" s="158">
        <v>1</v>
      </c>
      <c r="H16" s="158">
        <v>1</v>
      </c>
      <c r="I16" s="158">
        <v>1</v>
      </c>
      <c r="J16" s="158">
        <v>1</v>
      </c>
      <c r="K16" s="158">
        <v>1</v>
      </c>
      <c r="L16" s="46">
        <f>(G16*G11)+(H16*H11)+(I16*I11)+(J16*J11)+(K16*K11)</f>
        <v>5</v>
      </c>
      <c r="M16" s="1725" t="str">
        <f t="shared" si="0"/>
        <v>Cuisses</v>
      </c>
      <c r="N16" s="1725"/>
      <c r="O16" s="25">
        <f t="shared" si="1"/>
        <v>0</v>
      </c>
      <c r="P16" s="29">
        <f t="shared" si="2"/>
        <v>5</v>
      </c>
      <c r="Q16" s="26" t="str">
        <f t="shared" si="3"/>
        <v>Cuisses</v>
      </c>
      <c r="R16" s="27">
        <f t="shared" si="4"/>
        <v>1</v>
      </c>
      <c r="S16" s="29">
        <f t="shared" si="5"/>
        <v>-15</v>
      </c>
      <c r="T16" s="28" t="str">
        <f t="shared" si="6"/>
        <v>Cuisses</v>
      </c>
      <c r="U16" s="361"/>
      <c r="V16" s="361"/>
    </row>
    <row r="17" spans="2:22" s="24" customFormat="1" ht="38.25" customHeight="1">
      <c r="B17" s="1735" t="s">
        <v>41</v>
      </c>
      <c r="C17" s="1724"/>
      <c r="D17" s="1724"/>
      <c r="E17" s="48">
        <v>25</v>
      </c>
      <c r="F17" s="43" t="s">
        <v>42</v>
      </c>
      <c r="G17" s="158">
        <v>0.5</v>
      </c>
      <c r="H17" s="158">
        <v>1</v>
      </c>
      <c r="I17" s="158">
        <v>1</v>
      </c>
      <c r="J17" s="158">
        <v>1</v>
      </c>
      <c r="K17" s="158">
        <v>1</v>
      </c>
      <c r="L17" s="46">
        <f>(G17*G11)+(H17*H11)+(I17*I11)+(J17*J11)+(K17*K11)</f>
        <v>4.5</v>
      </c>
      <c r="M17" s="1725" t="str">
        <f t="shared" si="0"/>
        <v>escalopes</v>
      </c>
      <c r="N17" s="1725"/>
      <c r="O17" s="25">
        <f t="shared" si="1"/>
        <v>0</v>
      </c>
      <c r="P17" s="29">
        <f t="shared" si="2"/>
        <v>4.5</v>
      </c>
      <c r="Q17" s="26" t="str">
        <f t="shared" si="3"/>
        <v>escalopes</v>
      </c>
      <c r="R17" s="27">
        <f t="shared" si="4"/>
        <v>1</v>
      </c>
      <c r="S17" s="29">
        <f t="shared" si="5"/>
        <v>-20.5</v>
      </c>
      <c r="T17" s="28" t="str">
        <f t="shared" si="6"/>
        <v>escalopes</v>
      </c>
      <c r="U17" s="361"/>
      <c r="V17" s="361"/>
    </row>
    <row r="18" spans="2:22" s="24" customFormat="1" ht="38.25" customHeight="1">
      <c r="B18" s="1735" t="s">
        <v>43</v>
      </c>
      <c r="C18" s="1724"/>
      <c r="D18" s="1724"/>
      <c r="E18" s="48">
        <v>25</v>
      </c>
      <c r="F18" s="43" t="s">
        <v>44</v>
      </c>
      <c r="G18" s="158">
        <v>0.5</v>
      </c>
      <c r="H18" s="158">
        <v>1</v>
      </c>
      <c r="I18" s="158">
        <v>1</v>
      </c>
      <c r="J18" s="158">
        <v>1</v>
      </c>
      <c r="K18" s="158">
        <v>1</v>
      </c>
      <c r="L18" s="46">
        <f>(G18*G11)+(H18*H11)+(I18*I11)+(J18*J11)+(K18*K11)</f>
        <v>4.5</v>
      </c>
      <c r="M18" s="1725" t="str">
        <f t="shared" si="0"/>
        <v>paupiettes</v>
      </c>
      <c r="N18" s="1725"/>
      <c r="O18" s="25">
        <f t="shared" si="1"/>
        <v>0</v>
      </c>
      <c r="P18" s="29">
        <f t="shared" si="2"/>
        <v>4.5</v>
      </c>
      <c r="Q18" s="26" t="str">
        <f t="shared" si="3"/>
        <v>paupiettes</v>
      </c>
      <c r="R18" s="27">
        <f t="shared" si="4"/>
        <v>1</v>
      </c>
      <c r="S18" s="29">
        <f t="shared" si="5"/>
        <v>-20.5</v>
      </c>
      <c r="T18" s="28" t="str">
        <f t="shared" si="6"/>
        <v>paupiettes</v>
      </c>
      <c r="U18" s="361"/>
      <c r="V18" s="361"/>
    </row>
    <row r="19" spans="2:22" s="24" customFormat="1" ht="38.25" customHeight="1">
      <c r="B19" s="1735" t="s">
        <v>45</v>
      </c>
      <c r="C19" s="1724"/>
      <c r="D19" s="1724"/>
      <c r="E19" s="48">
        <v>12</v>
      </c>
      <c r="F19" s="43" t="s">
        <v>34</v>
      </c>
      <c r="G19" s="158">
        <v>1</v>
      </c>
      <c r="H19" s="158">
        <v>1</v>
      </c>
      <c r="I19" s="158">
        <v>1</v>
      </c>
      <c r="J19" s="158">
        <v>1</v>
      </c>
      <c r="K19" s="158">
        <v>1</v>
      </c>
      <c r="L19" s="46">
        <f>(G19*G11)+(H19*H11)+(I19*I11)+(J19*J11)+(K19*K11)</f>
        <v>5</v>
      </c>
      <c r="M19" s="1725" t="str">
        <f t="shared" si="0"/>
        <v>Cuisses</v>
      </c>
      <c r="N19" s="1725"/>
      <c r="O19" s="25">
        <f t="shared" si="1"/>
        <v>0</v>
      </c>
      <c r="P19" s="29">
        <f t="shared" si="2"/>
        <v>5</v>
      </c>
      <c r="Q19" s="26" t="str">
        <f t="shared" si="3"/>
        <v>Cuisses</v>
      </c>
      <c r="R19" s="27">
        <f t="shared" si="4"/>
        <v>1</v>
      </c>
      <c r="S19" s="29">
        <f t="shared" si="5"/>
        <v>-7</v>
      </c>
      <c r="T19" s="28" t="str">
        <f t="shared" si="6"/>
        <v>Cuisses</v>
      </c>
      <c r="U19" s="361"/>
      <c r="V19" s="361"/>
    </row>
    <row r="20" spans="2:22" s="24" customFormat="1" ht="30" customHeight="1">
      <c r="B20" s="1735" t="s">
        <v>46</v>
      </c>
      <c r="C20" s="1724"/>
      <c r="D20" s="1724"/>
      <c r="E20" s="48">
        <v>60</v>
      </c>
      <c r="F20" s="43" t="s">
        <v>47</v>
      </c>
      <c r="G20" s="158">
        <v>1</v>
      </c>
      <c r="H20" s="158">
        <v>1.5</v>
      </c>
      <c r="I20" s="158">
        <v>2</v>
      </c>
      <c r="J20" s="158">
        <v>3</v>
      </c>
      <c r="K20" s="158">
        <v>2</v>
      </c>
      <c r="L20" s="46">
        <f>(G20*G11)+(H20*H11)+(I20*I11)+(J20*J11)+(K20*K11)</f>
        <v>9.5</v>
      </c>
      <c r="M20" s="1725" t="str">
        <f t="shared" si="0"/>
        <v>tranches</v>
      </c>
      <c r="N20" s="1725"/>
      <c r="O20" s="25">
        <f t="shared" si="1"/>
        <v>0</v>
      </c>
      <c r="P20" s="29">
        <f t="shared" si="2"/>
        <v>9.5</v>
      </c>
      <c r="Q20" s="26" t="str">
        <f t="shared" si="3"/>
        <v>tranches</v>
      </c>
      <c r="R20" s="27">
        <f t="shared" si="4"/>
        <v>1</v>
      </c>
      <c r="S20" s="29">
        <f t="shared" si="5"/>
        <v>-50.5</v>
      </c>
      <c r="T20" s="28" t="str">
        <f t="shared" si="6"/>
        <v>tranches</v>
      </c>
      <c r="U20" s="361"/>
      <c r="V20" s="361"/>
    </row>
    <row r="21" spans="2:22" s="24" customFormat="1" ht="30" customHeight="1" thickBot="1">
      <c r="B21" s="1735" t="s">
        <v>48</v>
      </c>
      <c r="C21" s="1724"/>
      <c r="D21" s="1724"/>
      <c r="E21" s="48">
        <v>20</v>
      </c>
      <c r="F21" s="43" t="s">
        <v>49</v>
      </c>
      <c r="G21" s="158">
        <v>1</v>
      </c>
      <c r="H21" s="158">
        <v>1.5</v>
      </c>
      <c r="I21" s="158">
        <v>2</v>
      </c>
      <c r="J21" s="158">
        <v>3</v>
      </c>
      <c r="K21" s="158">
        <v>2</v>
      </c>
      <c r="L21" s="103">
        <f>(G21*G11)+(H21*H11)+(I21*I11)+(J21*J11)+(K21*K11)</f>
        <v>9.5</v>
      </c>
      <c r="M21" s="1728" t="str">
        <f t="shared" si="0"/>
        <v>tomates</v>
      </c>
      <c r="N21" s="1728"/>
      <c r="O21" s="90">
        <f t="shared" si="1"/>
        <v>0</v>
      </c>
      <c r="P21" s="94">
        <f t="shared" si="2"/>
        <v>9.5</v>
      </c>
      <c r="Q21" s="92" t="str">
        <f t="shared" si="3"/>
        <v>tomates</v>
      </c>
      <c r="R21" s="93">
        <f t="shared" si="4"/>
        <v>1</v>
      </c>
      <c r="S21" s="94">
        <f t="shared" si="5"/>
        <v>-10.5</v>
      </c>
      <c r="T21" s="104" t="str">
        <f t="shared" si="6"/>
        <v>tomates</v>
      </c>
      <c r="U21" s="361"/>
      <c r="V21" s="361"/>
    </row>
    <row r="22" spans="2:22" s="24" customFormat="1" ht="30" customHeight="1">
      <c r="B22" s="81"/>
      <c r="C22" s="82"/>
      <c r="D22" s="82"/>
      <c r="E22" s="82"/>
      <c r="F22" s="82"/>
      <c r="G22" s="82"/>
      <c r="H22" s="82"/>
      <c r="I22" s="82"/>
      <c r="J22" s="82"/>
      <c r="K22" s="82"/>
      <c r="L22" s="82"/>
      <c r="M22" s="82"/>
      <c r="N22" s="82"/>
      <c r="O22" s="82"/>
      <c r="P22" s="82"/>
      <c r="Q22" s="82"/>
      <c r="R22" s="82"/>
      <c r="S22" s="82"/>
      <c r="T22" s="83" t="s">
        <v>130</v>
      </c>
      <c r="U22" s="361"/>
      <c r="V22" s="361"/>
    </row>
    <row r="23" spans="2:22" s="24" customFormat="1" ht="30" customHeight="1">
      <c r="B23" s="1723" t="s">
        <v>35</v>
      </c>
      <c r="C23" s="1724"/>
      <c r="D23" s="1724"/>
      <c r="E23" s="48">
        <v>3</v>
      </c>
      <c r="F23" s="43" t="s">
        <v>20</v>
      </c>
      <c r="G23" s="158">
        <v>7.4999999999999997E-2</v>
      </c>
      <c r="H23" s="159">
        <v>0.09</v>
      </c>
      <c r="I23" s="159">
        <v>0.15</v>
      </c>
      <c r="J23" s="159">
        <v>0.18</v>
      </c>
      <c r="K23" s="159">
        <v>0.13</v>
      </c>
      <c r="L23" s="84">
        <f>(G23*G11)+(H23*H11)+(I23*I11)+(J23*J11)+(K23*K11)</f>
        <v>0.625</v>
      </c>
      <c r="M23" s="1725" t="str">
        <f>F23</f>
        <v>Kg</v>
      </c>
      <c r="N23" s="1725"/>
      <c r="O23" s="25">
        <f>IF(L23=0,0,INT(L23/E23))</f>
        <v>0</v>
      </c>
      <c r="P23" s="85">
        <f>L23-(O23*E23)</f>
        <v>0.625</v>
      </c>
      <c r="Q23" s="26" t="str">
        <f>IF(P23=0,0,F23)</f>
        <v>Kg</v>
      </c>
      <c r="R23" s="27">
        <f>IF(P23=0,0,O23+1)</f>
        <v>1</v>
      </c>
      <c r="S23" s="29">
        <f>IF(P23=0,0,L23-(R23*E23))</f>
        <v>-2.375</v>
      </c>
      <c r="T23" s="86" t="str">
        <f>IF(S23=0,0,F23)</f>
        <v>Kg</v>
      </c>
      <c r="U23" s="361"/>
      <c r="V23" s="361"/>
    </row>
    <row r="24" spans="2:22" s="24" customFormat="1" ht="25.5" customHeight="1">
      <c r="B24" s="1723" t="s">
        <v>50</v>
      </c>
      <c r="C24" s="1724"/>
      <c r="D24" s="1724"/>
      <c r="E24" s="48">
        <v>7.2</v>
      </c>
      <c r="F24" s="44" t="s">
        <v>20</v>
      </c>
      <c r="G24" s="159">
        <v>0.2</v>
      </c>
      <c r="H24" s="159">
        <v>0.25</v>
      </c>
      <c r="I24" s="159">
        <v>0.35</v>
      </c>
      <c r="J24" s="159">
        <v>0.45</v>
      </c>
      <c r="K24" s="159">
        <v>0.35</v>
      </c>
      <c r="L24" s="84">
        <f>(G24*G11)+(H24*H11)+(I24*I11)+(J24*J11)+(K24*K11)</f>
        <v>1.6</v>
      </c>
      <c r="M24" s="1725" t="str">
        <f t="shared" si="0"/>
        <v>Kg</v>
      </c>
      <c r="N24" s="1725"/>
      <c r="O24" s="25">
        <f>IF(L24=0,0,INT(L24/E24))</f>
        <v>0</v>
      </c>
      <c r="P24" s="85">
        <f>L24-(O24*E24)</f>
        <v>1.6</v>
      </c>
      <c r="Q24" s="26" t="str">
        <f>IF(P24=0,0,F24)</f>
        <v>Kg</v>
      </c>
      <c r="R24" s="27">
        <f>IF(P24=0,0,O24+1)</f>
        <v>1</v>
      </c>
      <c r="S24" s="29">
        <f>IF(P24=0,0,L24-(R24*E24))</f>
        <v>-5.6</v>
      </c>
      <c r="T24" s="86" t="str">
        <f>IF(S24=0,0,F24)</f>
        <v>Kg</v>
      </c>
      <c r="U24" s="361"/>
      <c r="V24" s="361"/>
    </row>
    <row r="25" spans="2:22" s="24" customFormat="1" ht="25.5" customHeight="1" thickBot="1">
      <c r="B25" s="1726" t="s">
        <v>51</v>
      </c>
      <c r="C25" s="1727"/>
      <c r="D25" s="1727"/>
      <c r="E25" s="87">
        <v>4</v>
      </c>
      <c r="F25" s="88" t="s">
        <v>20</v>
      </c>
      <c r="G25" s="160">
        <v>0.2</v>
      </c>
      <c r="H25" s="160">
        <v>0.25</v>
      </c>
      <c r="I25" s="160">
        <v>0.35</v>
      </c>
      <c r="J25" s="160">
        <v>0.45</v>
      </c>
      <c r="K25" s="160">
        <v>0.35</v>
      </c>
      <c r="L25" s="89">
        <f>(G25*G11)+(H25*H11)+(I25*I11)+(J25*J11)+(K25*K11)</f>
        <v>1.6</v>
      </c>
      <c r="M25" s="1728" t="str">
        <f t="shared" si="0"/>
        <v>Kg</v>
      </c>
      <c r="N25" s="1728"/>
      <c r="O25" s="90">
        <f>IF(L25=0,0,INT(L25/E25))</f>
        <v>0</v>
      </c>
      <c r="P25" s="91">
        <f>L25-(O25*E25)</f>
        <v>1.6</v>
      </c>
      <c r="Q25" s="92" t="str">
        <f>IF(P25=0,0,F25)</f>
        <v>Kg</v>
      </c>
      <c r="R25" s="93">
        <f>IF(P25=0,0,O25+1)</f>
        <v>1</v>
      </c>
      <c r="S25" s="94">
        <f>IF(P25=0,0,L25-(R25*E25))</f>
        <v>-2.4</v>
      </c>
      <c r="T25" s="95" t="str">
        <f>IF(S25=0,0,F25)</f>
        <v>Kg</v>
      </c>
      <c r="U25" s="361"/>
      <c r="V25" s="361"/>
    </row>
    <row r="26" spans="2:22" s="24" customFormat="1" ht="25.5" customHeight="1" thickBot="1">
      <c r="B26" s="96"/>
      <c r="C26" s="96"/>
      <c r="D26" s="96"/>
      <c r="E26" s="96"/>
      <c r="F26" s="96"/>
      <c r="G26" s="96"/>
      <c r="H26" s="96"/>
      <c r="I26" s="96"/>
      <c r="J26" s="96"/>
      <c r="K26" s="96"/>
      <c r="L26" s="96"/>
      <c r="M26" s="96"/>
      <c r="N26" s="96"/>
      <c r="O26" s="96"/>
      <c r="P26" s="96"/>
      <c r="Q26" s="96"/>
      <c r="R26" s="96"/>
      <c r="S26" s="97"/>
      <c r="T26" s="98"/>
      <c r="U26" s="361"/>
      <c r="V26" s="361"/>
    </row>
    <row r="27" spans="2:22" s="24" customFormat="1" ht="30" customHeight="1">
      <c r="B27" s="1729" t="s">
        <v>127</v>
      </c>
      <c r="C27" s="1730"/>
      <c r="D27" s="1730"/>
      <c r="E27" s="1730"/>
      <c r="F27" s="1730"/>
      <c r="G27" s="1730"/>
      <c r="H27" s="1730"/>
      <c r="I27" s="1730"/>
      <c r="J27" s="1730"/>
      <c r="K27" s="1730"/>
      <c r="L27" s="1730"/>
      <c r="M27" s="82"/>
      <c r="N27" s="82"/>
      <c r="O27" s="82"/>
      <c r="P27" s="82"/>
      <c r="Q27" s="82"/>
      <c r="R27" s="82"/>
      <c r="S27" s="82"/>
      <c r="T27" s="156" t="s">
        <v>128</v>
      </c>
      <c r="U27" s="361"/>
      <c r="V27" s="361"/>
    </row>
    <row r="28" spans="2:22" s="24" customFormat="1" ht="30" customHeight="1">
      <c r="B28" s="79"/>
      <c r="C28" s="74"/>
      <c r="D28" s="74"/>
      <c r="E28" s="75"/>
      <c r="F28" s="105" t="s">
        <v>124</v>
      </c>
      <c r="G28" s="49">
        <v>0.45</v>
      </c>
      <c r="H28" s="50" t="s">
        <v>20</v>
      </c>
      <c r="I28" s="75"/>
      <c r="J28" s="75"/>
      <c r="K28" s="75"/>
      <c r="L28" s="76"/>
      <c r="P28" s="57" t="s">
        <v>125</v>
      </c>
      <c r="Q28" s="51">
        <v>10</v>
      </c>
      <c r="R28" s="50" t="s">
        <v>11</v>
      </c>
      <c r="S28" s="77"/>
      <c r="T28" s="80"/>
      <c r="U28" s="361"/>
      <c r="V28" s="361"/>
    </row>
    <row r="29" spans="2:22" s="24" customFormat="1" ht="16.5" customHeight="1">
      <c r="B29" s="79"/>
      <c r="C29" s="74"/>
      <c r="D29" s="74"/>
      <c r="E29" s="75"/>
      <c r="F29" s="105"/>
      <c r="G29" s="161" t="s">
        <v>13</v>
      </c>
      <c r="H29" s="162" t="s">
        <v>14</v>
      </c>
      <c r="I29" s="163" t="s">
        <v>15</v>
      </c>
      <c r="J29" s="163" t="s">
        <v>16</v>
      </c>
      <c r="K29" s="163" t="s">
        <v>36</v>
      </c>
      <c r="L29" s="76"/>
      <c r="P29" s="57"/>
      <c r="Q29" s="57"/>
      <c r="R29" s="57"/>
      <c r="S29" s="77"/>
      <c r="T29" s="80"/>
      <c r="U29" s="361"/>
      <c r="V29" s="361"/>
    </row>
    <row r="30" spans="2:22" s="24" customFormat="1" ht="30" customHeight="1">
      <c r="B30" s="60"/>
      <c r="C30" s="56"/>
      <c r="D30" s="56"/>
      <c r="E30" s="107"/>
      <c r="F30" s="73" t="s">
        <v>126</v>
      </c>
      <c r="G30" s="72">
        <v>0.2</v>
      </c>
      <c r="H30" s="72">
        <v>0.25</v>
      </c>
      <c r="I30" s="72">
        <v>0.35</v>
      </c>
      <c r="J30" s="72">
        <v>0.45</v>
      </c>
      <c r="K30" s="72">
        <v>0.35</v>
      </c>
      <c r="L30" s="58">
        <f>(G30*G11)+(H30*H11)+(I30*I11)+(J30*J11)+(K30*K11)</f>
        <v>1.6</v>
      </c>
      <c r="M30" s="52" t="str">
        <f>H28</f>
        <v>Kg</v>
      </c>
      <c r="N30" s="59">
        <f>G28*Q28</f>
        <v>4.5</v>
      </c>
      <c r="O30" s="54">
        <f>IF(L30=0,0,INT(L30/(G28*Q28)))</f>
        <v>0</v>
      </c>
      <c r="P30" s="55">
        <f>L30-(O30*(G28*Q28))</f>
        <v>1.6</v>
      </c>
      <c r="Q30" s="53" t="str">
        <f>IF(P30=0,0,H28)</f>
        <v>Kg</v>
      </c>
      <c r="R30" s="54">
        <f>IF(P30=0,0,O30+1)</f>
        <v>1</v>
      </c>
      <c r="S30" s="55">
        <f>IF(P30=0,0,L30-(R30*N30))</f>
        <v>-2.9</v>
      </c>
      <c r="T30" s="61" t="str">
        <f>IF(S30=0,0,H28)</f>
        <v>Kg</v>
      </c>
      <c r="U30" s="361"/>
      <c r="V30" s="361"/>
    </row>
    <row r="31" spans="2:22" s="24" customFormat="1" ht="37.5" customHeight="1" thickBot="1">
      <c r="B31" s="62"/>
      <c r="C31" s="63"/>
      <c r="D31" s="63"/>
      <c r="E31" s="64"/>
      <c r="F31" s="106" t="s">
        <v>123</v>
      </c>
      <c r="G31" s="78">
        <f>G30/G28</f>
        <v>0.44444444444444448</v>
      </c>
      <c r="H31" s="78">
        <f>H30/G28</f>
        <v>0.55555555555555558</v>
      </c>
      <c r="I31" s="78">
        <f>I30/G28</f>
        <v>0.77777777777777768</v>
      </c>
      <c r="J31" s="78">
        <f>J30/G28</f>
        <v>1</v>
      </c>
      <c r="K31" s="78">
        <f>K30/G28</f>
        <v>0.77777777777777768</v>
      </c>
      <c r="L31" s="65">
        <f>(G31*G11)+(H31*H11)+(I31*I11)+(J31*J11)+(K31*K11)</f>
        <v>3.5555555555555554</v>
      </c>
      <c r="M31" s="66" t="str">
        <f>R28</f>
        <v>portions</v>
      </c>
      <c r="N31" s="67"/>
      <c r="O31" s="68">
        <f>IF(L31=0,0,INT(L31/Q28))</f>
        <v>0</v>
      </c>
      <c r="P31" s="69">
        <f>L31-(O31*Q28)</f>
        <v>3.5555555555555554</v>
      </c>
      <c r="Q31" s="70" t="str">
        <f>IF(P31=0,0,R28)</f>
        <v>portions</v>
      </c>
      <c r="R31" s="68">
        <f>IF(P31=0,0,O31+1)</f>
        <v>1</v>
      </c>
      <c r="S31" s="69">
        <f>IF(P31=0,0,L31-(R31*Q28))</f>
        <v>-6.4444444444444446</v>
      </c>
      <c r="T31" s="71" t="str">
        <f>IF(S31=0,0,R28)</f>
        <v>portions</v>
      </c>
      <c r="U31" s="361"/>
      <c r="V31" s="361"/>
    </row>
    <row r="32" spans="2:22" ht="33" customHeight="1">
      <c r="U32" s="12"/>
      <c r="V32" s="12"/>
    </row>
    <row r="33" spans="1:22" s="21" customFormat="1" ht="36.75" customHeight="1">
      <c r="A33" s="14"/>
      <c r="B33" s="141" t="s">
        <v>136</v>
      </c>
      <c r="C33" s="142"/>
      <c r="D33" s="142"/>
      <c r="E33" s="143"/>
      <c r="F33" s="143"/>
      <c r="G33" s="143"/>
      <c r="H33" s="143"/>
      <c r="I33" s="143"/>
      <c r="J33" s="143"/>
      <c r="K33" s="143"/>
      <c r="L33" s="144"/>
      <c r="M33" s="145"/>
      <c r="N33" s="145"/>
      <c r="O33" s="145"/>
      <c r="P33" s="145"/>
      <c r="Q33" s="145"/>
      <c r="R33" s="145"/>
      <c r="S33" s="145"/>
      <c r="T33" s="152" t="s">
        <v>22</v>
      </c>
      <c r="U33" s="359"/>
      <c r="V33" s="359"/>
    </row>
    <row r="34" spans="1:22" ht="30.75">
      <c r="B34" s="151" t="s">
        <v>133</v>
      </c>
      <c r="C34" s="146"/>
      <c r="D34" s="146"/>
      <c r="E34" s="147"/>
      <c r="F34" s="147"/>
      <c r="G34" s="147"/>
      <c r="H34" s="147"/>
      <c r="I34" s="147"/>
      <c r="J34" s="148"/>
      <c r="K34" s="149"/>
      <c r="L34" s="149"/>
      <c r="M34" s="149"/>
      <c r="N34" s="149"/>
      <c r="O34" s="149"/>
      <c r="P34" s="149"/>
      <c r="Q34" s="149"/>
      <c r="R34" s="149"/>
      <c r="S34" s="149"/>
      <c r="T34" s="153" t="s">
        <v>134</v>
      </c>
      <c r="U34" s="359"/>
      <c r="V34" s="12"/>
    </row>
    <row r="35" spans="1:22" ht="20.25">
      <c r="B35" s="1703" t="s">
        <v>23</v>
      </c>
      <c r="C35" s="1704"/>
      <c r="D35" s="1704"/>
      <c r="E35" s="1704"/>
      <c r="F35" s="1704"/>
      <c r="G35" s="1704"/>
      <c r="H35" s="1704"/>
      <c r="I35" s="1704"/>
      <c r="J35" s="1731"/>
      <c r="K35" s="1732" t="s">
        <v>24</v>
      </c>
      <c r="L35" s="1733"/>
      <c r="M35" s="1733"/>
      <c r="N35" s="1733"/>
      <c r="O35" s="1733"/>
      <c r="P35" s="1733"/>
      <c r="Q35" s="1733"/>
      <c r="R35" s="1733"/>
      <c r="S35" s="1733"/>
      <c r="T35" s="1734"/>
      <c r="U35" s="360"/>
      <c r="V35" s="12"/>
    </row>
    <row r="36" spans="1:22" ht="38.25">
      <c r="B36" s="1716" t="s">
        <v>25</v>
      </c>
      <c r="C36" s="1717"/>
      <c r="D36" s="1717"/>
      <c r="E36" s="1717"/>
      <c r="F36" s="108" t="s">
        <v>26</v>
      </c>
      <c r="G36" s="1718" t="s">
        <v>27</v>
      </c>
      <c r="H36" s="1718"/>
      <c r="I36" s="110" t="s">
        <v>28</v>
      </c>
      <c r="J36" s="111" t="s">
        <v>29</v>
      </c>
      <c r="K36" s="114" t="s">
        <v>31</v>
      </c>
      <c r="L36" s="1719" t="s">
        <v>30</v>
      </c>
      <c r="M36" s="1720"/>
      <c r="N36" s="1720"/>
      <c r="O36" s="125" t="s">
        <v>32</v>
      </c>
      <c r="P36" s="115"/>
      <c r="Q36" s="115"/>
      <c r="R36" s="116"/>
      <c r="S36" s="117"/>
      <c r="T36" s="118"/>
      <c r="U36" s="361"/>
      <c r="V36" s="12"/>
    </row>
    <row r="37" spans="1:22" ht="28.5" customHeight="1">
      <c r="B37" s="1685" t="s">
        <v>118</v>
      </c>
      <c r="C37" s="1686"/>
      <c r="D37" s="1686"/>
      <c r="E37" s="1686"/>
      <c r="F37" s="112">
        <v>16</v>
      </c>
      <c r="G37" s="1721" t="s">
        <v>34</v>
      </c>
      <c r="H37" s="1721"/>
      <c r="I37" s="164">
        <v>1</v>
      </c>
      <c r="J37" s="113">
        <v>1250</v>
      </c>
      <c r="K37" s="119">
        <f>F37/I37</f>
        <v>16</v>
      </c>
      <c r="L37" s="120">
        <f>I37*J37</f>
        <v>1250</v>
      </c>
      <c r="M37" s="1722" t="str">
        <f>G37</f>
        <v>Cuisses</v>
      </c>
      <c r="N37" s="1722"/>
      <c r="O37" s="123">
        <f>IF(L37=0,0,INT(L37/F37))</f>
        <v>78</v>
      </c>
      <c r="P37" s="121">
        <f>L37-(O37*F37)</f>
        <v>2</v>
      </c>
      <c r="Q37" s="122" t="str">
        <f>IF(P37=0,0,G37)</f>
        <v>Cuisses</v>
      </c>
      <c r="R37" s="123">
        <f>IF(P37=0,0,O37+1)</f>
        <v>79</v>
      </c>
      <c r="S37" s="121">
        <f>IF(P37=0,0,L37-(R37*F37))</f>
        <v>-14</v>
      </c>
      <c r="T37" s="124" t="str">
        <f>IF(S37=0,0,G37)</f>
        <v>Cuisses</v>
      </c>
      <c r="U37" s="361"/>
      <c r="V37" s="12"/>
    </row>
    <row r="38" spans="1:22">
      <c r="U38" s="12"/>
      <c r="V38" s="12"/>
    </row>
    <row r="39" spans="1:22">
      <c r="U39" s="12"/>
      <c r="V39" s="12"/>
    </row>
    <row r="40" spans="1:22" s="21" customFormat="1" ht="36.75" customHeight="1">
      <c r="A40" s="14"/>
      <c r="B40" s="132" t="s">
        <v>137</v>
      </c>
      <c r="C40" s="133"/>
      <c r="D40" s="133"/>
      <c r="E40" s="134"/>
      <c r="F40" s="134"/>
      <c r="G40" s="134"/>
      <c r="H40" s="134"/>
      <c r="I40" s="134"/>
      <c r="J40" s="134"/>
      <c r="K40" s="134"/>
      <c r="L40" s="135"/>
      <c r="M40" s="136"/>
      <c r="N40" s="136"/>
      <c r="O40" s="136"/>
      <c r="P40" s="136"/>
      <c r="Q40" s="136"/>
      <c r="R40" s="136"/>
      <c r="S40" s="136"/>
      <c r="T40" s="154" t="s">
        <v>22</v>
      </c>
      <c r="U40" s="359"/>
      <c r="V40" s="359"/>
    </row>
    <row r="41" spans="1:22" ht="25.5" customHeight="1">
      <c r="B41" s="150" t="s">
        <v>131</v>
      </c>
      <c r="C41" s="137"/>
      <c r="D41" s="137"/>
      <c r="E41" s="138"/>
      <c r="F41" s="138"/>
      <c r="G41" s="138"/>
      <c r="H41" s="138"/>
      <c r="I41" s="138"/>
      <c r="J41" s="139"/>
      <c r="K41" s="140"/>
      <c r="L41" s="140"/>
      <c r="M41" s="140"/>
      <c r="N41" s="140"/>
      <c r="O41" s="140"/>
      <c r="P41" s="140"/>
      <c r="Q41" s="140"/>
      <c r="R41" s="140"/>
      <c r="S41" s="140"/>
      <c r="T41" s="155" t="s">
        <v>132</v>
      </c>
      <c r="U41" s="359"/>
      <c r="V41" s="12"/>
    </row>
    <row r="42" spans="1:22" ht="20.25">
      <c r="B42" s="1703" t="s">
        <v>23</v>
      </c>
      <c r="C42" s="1704"/>
      <c r="D42" s="1704"/>
      <c r="E42" s="1704"/>
      <c r="F42" s="1704"/>
      <c r="G42" s="1704"/>
      <c r="H42" s="1704"/>
      <c r="I42" s="1704"/>
      <c r="J42" s="1704"/>
      <c r="K42" s="1705" t="s">
        <v>24</v>
      </c>
      <c r="L42" s="1706"/>
      <c r="M42" s="1706"/>
      <c r="N42" s="1706"/>
      <c r="O42" s="1706"/>
      <c r="P42" s="1706"/>
      <c r="Q42" s="1706"/>
      <c r="R42" s="1706"/>
      <c r="S42" s="1706"/>
      <c r="T42" s="1707"/>
      <c r="U42" s="12"/>
      <c r="V42" s="12"/>
    </row>
    <row r="43" spans="1:22" ht="38.25" customHeight="1">
      <c r="B43" s="1708" t="s">
        <v>25</v>
      </c>
      <c r="C43" s="1709"/>
      <c r="D43" s="1709"/>
      <c r="E43" s="1710"/>
      <c r="F43" s="108" t="s">
        <v>26</v>
      </c>
      <c r="G43" s="109" t="s">
        <v>27</v>
      </c>
      <c r="H43" s="1711" t="s">
        <v>122</v>
      </c>
      <c r="I43" s="1711"/>
      <c r="J43" s="111" t="s">
        <v>29</v>
      </c>
      <c r="K43" s="1712" t="s">
        <v>28</v>
      </c>
      <c r="L43" s="1713"/>
      <c r="M43" s="1714" t="s">
        <v>30</v>
      </c>
      <c r="N43" s="1715"/>
      <c r="O43" s="125" t="s">
        <v>32</v>
      </c>
      <c r="P43" s="115"/>
      <c r="Q43" s="115"/>
      <c r="R43" s="116"/>
      <c r="S43" s="117"/>
      <c r="T43" s="118"/>
      <c r="U43" s="12"/>
      <c r="V43" s="12"/>
    </row>
    <row r="44" spans="1:22" ht="18.75">
      <c r="B44" s="1685" t="s">
        <v>35</v>
      </c>
      <c r="C44" s="1686"/>
      <c r="D44" s="1686"/>
      <c r="E44" s="1686"/>
      <c r="F44" s="112">
        <v>3</v>
      </c>
      <c r="G44" s="126" t="s">
        <v>20</v>
      </c>
      <c r="H44" s="1687">
        <v>23</v>
      </c>
      <c r="I44" s="1688"/>
      <c r="J44" s="127">
        <v>100</v>
      </c>
      <c r="K44" s="1689">
        <f>F44/H44</f>
        <v>0.13043478260869565</v>
      </c>
      <c r="L44" s="1690"/>
      <c r="M44" s="120">
        <f>K44*J44</f>
        <v>13.043478260869565</v>
      </c>
      <c r="N44" s="346" t="str">
        <f>G44</f>
        <v>Kg</v>
      </c>
      <c r="O44" s="128">
        <f>IF(M44=0,0,INT(M44/F44))</f>
        <v>4</v>
      </c>
      <c r="P44" s="129">
        <f>M44-(O44*F44)</f>
        <v>1.0434782608695645</v>
      </c>
      <c r="Q44" s="130" t="str">
        <f>IF(P44=0,0,G44)</f>
        <v>Kg</v>
      </c>
      <c r="R44" s="128">
        <f>IF(P44=0,0,O44+1)</f>
        <v>5</v>
      </c>
      <c r="S44" s="129">
        <f>IF(P44=0,0,M44-(R44*F44))</f>
        <v>-1.9565217391304355</v>
      </c>
      <c r="T44" s="131" t="str">
        <f>IF(S44=0,0,G44)</f>
        <v>Kg</v>
      </c>
      <c r="U44" s="12"/>
      <c r="V44" s="12"/>
    </row>
    <row r="45" spans="1:22">
      <c r="P45" s="12"/>
      <c r="Q45" s="12"/>
      <c r="R45" s="12"/>
      <c r="S45" s="12"/>
      <c r="T45" s="12"/>
      <c r="U45" s="12"/>
      <c r="V45" s="12"/>
    </row>
    <row r="46" spans="1:22">
      <c r="P46" s="12"/>
      <c r="Q46" s="12"/>
      <c r="R46" s="12"/>
      <c r="S46" s="12"/>
      <c r="T46" s="12"/>
      <c r="U46" s="12"/>
      <c r="V46" s="12"/>
    </row>
    <row r="47" spans="1:22">
      <c r="A47" s="5"/>
      <c r="B47" s="348"/>
      <c r="C47" s="348"/>
      <c r="D47" s="348"/>
      <c r="E47" s="348"/>
      <c r="F47" s="348"/>
      <c r="G47" s="348"/>
      <c r="H47" s="348"/>
      <c r="I47" s="348"/>
      <c r="J47" s="348"/>
      <c r="K47" s="348"/>
      <c r="L47" s="348"/>
      <c r="M47" s="348"/>
      <c r="N47" s="348"/>
      <c r="O47" s="348"/>
      <c r="P47" s="362"/>
      <c r="Q47" s="4"/>
      <c r="R47" s="4"/>
      <c r="S47" s="4"/>
      <c r="T47" s="4"/>
      <c r="U47" s="4"/>
      <c r="V47" s="4"/>
    </row>
    <row r="48" spans="1:22">
      <c r="A48" s="363"/>
      <c r="B48" s="1691" t="s">
        <v>381</v>
      </c>
      <c r="C48" s="1691"/>
      <c r="D48" s="1691"/>
      <c r="E48" s="1691"/>
      <c r="F48" s="1691"/>
      <c r="G48" s="1691"/>
      <c r="H48" s="1691"/>
      <c r="I48" s="1691"/>
      <c r="J48" s="1691"/>
      <c r="K48" s="1691"/>
      <c r="L48" s="1691"/>
      <c r="M48" s="1691"/>
      <c r="N48" s="1691"/>
      <c r="O48" s="1691"/>
      <c r="P48" s="362"/>
      <c r="Q48" s="362"/>
      <c r="R48" s="362"/>
      <c r="S48" s="362"/>
      <c r="T48" s="362"/>
      <c r="U48" s="362"/>
      <c r="V48" s="362"/>
    </row>
    <row r="49" spans="1:22">
      <c r="A49" s="363"/>
      <c r="B49" s="1691"/>
      <c r="C49" s="1691"/>
      <c r="D49" s="1691"/>
      <c r="E49" s="1691"/>
      <c r="F49" s="1691"/>
      <c r="G49" s="1691"/>
      <c r="H49" s="1691"/>
      <c r="I49" s="1691"/>
      <c r="J49" s="1691"/>
      <c r="K49" s="1691"/>
      <c r="L49" s="1691"/>
      <c r="M49" s="1691"/>
      <c r="N49" s="1691"/>
      <c r="O49" s="1691"/>
      <c r="P49" s="362"/>
      <c r="Q49" s="362"/>
      <c r="R49" s="362"/>
      <c r="S49" s="362"/>
      <c r="T49" s="362"/>
      <c r="U49" s="362"/>
      <c r="V49" s="362"/>
    </row>
    <row r="50" spans="1:22">
      <c r="A50" s="363"/>
      <c r="B50" s="1691"/>
      <c r="C50" s="1691"/>
      <c r="D50" s="1691"/>
      <c r="E50" s="1691"/>
      <c r="F50" s="1691"/>
      <c r="G50" s="1691"/>
      <c r="H50" s="1691"/>
      <c r="I50" s="1691"/>
      <c r="J50" s="1691"/>
      <c r="K50" s="1691"/>
      <c r="L50" s="1691"/>
      <c r="M50" s="1691"/>
      <c r="N50" s="1691"/>
      <c r="O50" s="1691"/>
      <c r="P50" s="362"/>
      <c r="Q50" s="362"/>
      <c r="R50" s="362"/>
      <c r="S50" s="362"/>
      <c r="T50" s="362"/>
      <c r="U50" s="362"/>
      <c r="V50" s="362"/>
    </row>
    <row r="51" spans="1:22" ht="15.75" thickBot="1">
      <c r="A51" s="5"/>
      <c r="B51" s="364"/>
      <c r="C51" s="364"/>
      <c r="D51" s="363"/>
      <c r="E51" s="363"/>
      <c r="F51" s="363"/>
      <c r="G51" s="363"/>
      <c r="H51" s="363"/>
      <c r="I51" s="363"/>
      <c r="J51" s="363"/>
      <c r="K51" s="363"/>
      <c r="L51" s="363"/>
      <c r="M51" s="363"/>
      <c r="N51" s="363"/>
      <c r="O51" s="363"/>
      <c r="P51" s="362"/>
      <c r="Q51" s="4"/>
      <c r="R51" s="4"/>
      <c r="S51" s="4"/>
      <c r="T51" s="4"/>
      <c r="U51" s="4"/>
      <c r="V51" s="4"/>
    </row>
    <row r="52" spans="1:22">
      <c r="A52" s="5"/>
      <c r="B52" s="1692" t="s">
        <v>382</v>
      </c>
      <c r="C52" s="1694">
        <f ca="1">NOW()</f>
        <v>44545.473620833334</v>
      </c>
      <c r="D52" s="1694"/>
      <c r="E52" s="1696" t="s">
        <v>383</v>
      </c>
      <c r="F52" s="1696"/>
      <c r="G52" s="1696"/>
      <c r="H52" s="1696"/>
      <c r="I52" s="1696"/>
      <c r="J52" s="1696"/>
      <c r="K52" s="1696"/>
      <c r="L52" s="1696"/>
      <c r="M52" s="1697" t="s">
        <v>384</v>
      </c>
      <c r="N52" s="1699" t="s">
        <v>385</v>
      </c>
      <c r="O52" s="1701">
        <v>1</v>
      </c>
      <c r="P52" s="362"/>
      <c r="Q52" s="4"/>
      <c r="R52" s="365" t="s">
        <v>615</v>
      </c>
      <c r="S52" s="4"/>
      <c r="T52" s="4"/>
      <c r="U52" s="4"/>
      <c r="V52" s="4"/>
    </row>
    <row r="53" spans="1:22">
      <c r="A53" s="5"/>
      <c r="B53" s="1693"/>
      <c r="C53" s="1695"/>
      <c r="D53" s="1695"/>
      <c r="E53" s="1577"/>
      <c r="F53" s="1577"/>
      <c r="G53" s="1577"/>
      <c r="H53" s="1577"/>
      <c r="I53" s="1577"/>
      <c r="J53" s="1577"/>
      <c r="K53" s="1577"/>
      <c r="L53" s="1577"/>
      <c r="M53" s="1698"/>
      <c r="N53" s="1700"/>
      <c r="O53" s="1702"/>
      <c r="P53" s="362"/>
      <c r="Q53" s="4"/>
      <c r="R53" s="4"/>
      <c r="S53" s="4"/>
      <c r="T53" s="4"/>
      <c r="U53" s="4"/>
      <c r="V53" s="4"/>
    </row>
    <row r="54" spans="1:22">
      <c r="A54" s="5"/>
      <c r="B54" s="1674" t="s">
        <v>616</v>
      </c>
      <c r="C54" s="1675"/>
      <c r="D54" s="1675"/>
      <c r="E54" s="1675"/>
      <c r="F54" s="1675"/>
      <c r="G54" s="1675"/>
      <c r="H54" s="1675"/>
      <c r="I54" s="1675"/>
      <c r="J54" s="1675"/>
      <c r="K54" s="1675"/>
      <c r="L54" s="1675"/>
      <c r="M54" s="1675"/>
      <c r="N54" s="1675"/>
      <c r="O54" s="1676"/>
      <c r="P54" s="362"/>
      <c r="Q54" s="4"/>
      <c r="R54" s="4"/>
      <c r="S54" s="4"/>
      <c r="T54" s="4"/>
      <c r="U54" s="4"/>
      <c r="V54" s="4"/>
    </row>
    <row r="55" spans="1:22" ht="15.75">
      <c r="A55" s="5"/>
      <c r="B55" s="1677"/>
      <c r="C55" s="1678"/>
      <c r="D55" s="1678"/>
      <c r="E55" s="1678"/>
      <c r="F55" s="1678"/>
      <c r="G55" s="1678"/>
      <c r="H55" s="1678"/>
      <c r="I55" s="1678"/>
      <c r="J55" s="1678"/>
      <c r="K55" s="1678"/>
      <c r="L55" s="1678"/>
      <c r="M55" s="1678"/>
      <c r="N55" s="1678"/>
      <c r="O55" s="1679"/>
      <c r="P55" s="362"/>
      <c r="Q55" s="4"/>
      <c r="R55" s="1564" t="s">
        <v>386</v>
      </c>
      <c r="S55" s="1564"/>
      <c r="T55" s="1564"/>
      <c r="U55" s="1564"/>
      <c r="V55" s="1564"/>
    </row>
    <row r="56" spans="1:22">
      <c r="A56" s="5"/>
      <c r="B56" s="1573" t="s">
        <v>387</v>
      </c>
      <c r="C56" s="1574"/>
      <c r="D56" s="1574"/>
      <c r="E56" s="1574"/>
      <c r="F56" s="1574"/>
      <c r="G56" s="1574"/>
      <c r="H56" s="1574"/>
      <c r="I56" s="1574"/>
      <c r="J56" s="1574"/>
      <c r="K56" s="1574"/>
      <c r="L56" s="1574"/>
      <c r="M56" s="1574"/>
      <c r="N56" s="1574"/>
      <c r="O56" s="1575"/>
      <c r="P56" s="362"/>
      <c r="Q56" s="4"/>
      <c r="R56" s="4"/>
      <c r="S56" s="4"/>
      <c r="T56" s="4"/>
      <c r="U56" s="4"/>
      <c r="V56" s="4"/>
    </row>
    <row r="57" spans="1:22">
      <c r="A57" s="5"/>
      <c r="B57" s="1576"/>
      <c r="C57" s="1577"/>
      <c r="D57" s="1577"/>
      <c r="E57" s="1577"/>
      <c r="F57" s="1577"/>
      <c r="G57" s="1577"/>
      <c r="H57" s="1577"/>
      <c r="I57" s="1577"/>
      <c r="J57" s="1577"/>
      <c r="K57" s="1577"/>
      <c r="L57" s="1577"/>
      <c r="M57" s="1577"/>
      <c r="N57" s="1577"/>
      <c r="O57" s="1578"/>
      <c r="P57" s="362"/>
      <c r="Q57" s="4"/>
      <c r="R57" s="4"/>
      <c r="S57" s="4"/>
      <c r="T57" s="4"/>
      <c r="U57" s="4"/>
      <c r="V57" s="4"/>
    </row>
    <row r="58" spans="1:22">
      <c r="A58" s="5"/>
      <c r="B58" s="1628" t="s">
        <v>95</v>
      </c>
      <c r="C58" s="1630" t="s">
        <v>29</v>
      </c>
      <c r="D58" s="1681" t="s">
        <v>388</v>
      </c>
      <c r="E58" s="1634" t="s">
        <v>389</v>
      </c>
      <c r="F58" s="1636" t="s">
        <v>390</v>
      </c>
      <c r="G58" s="1609" t="s">
        <v>391</v>
      </c>
      <c r="H58" s="1609"/>
      <c r="I58" s="1609" t="s">
        <v>392</v>
      </c>
      <c r="J58" s="1609"/>
      <c r="K58" s="1609" t="s">
        <v>393</v>
      </c>
      <c r="L58" s="1609"/>
      <c r="M58" s="366" t="s">
        <v>394</v>
      </c>
      <c r="N58" s="367"/>
      <c r="O58" s="368"/>
      <c r="P58" s="362"/>
      <c r="Q58" s="4"/>
      <c r="R58" s="4"/>
      <c r="S58" s="4"/>
      <c r="T58" s="4"/>
      <c r="U58" s="4"/>
      <c r="V58" s="4"/>
    </row>
    <row r="59" spans="1:22">
      <c r="A59" s="5"/>
      <c r="B59" s="1680"/>
      <c r="C59" s="1631"/>
      <c r="D59" s="1682"/>
      <c r="E59" s="1635"/>
      <c r="F59" s="1637"/>
      <c r="G59" s="1610"/>
      <c r="H59" s="1610"/>
      <c r="I59" s="1610"/>
      <c r="J59" s="1610"/>
      <c r="K59" s="1610"/>
      <c r="L59" s="1610"/>
      <c r="M59" s="369"/>
      <c r="N59" s="370"/>
      <c r="O59" s="371"/>
      <c r="P59" s="362"/>
      <c r="Q59" s="4"/>
      <c r="R59" s="4"/>
      <c r="S59" s="4"/>
      <c r="T59" s="4"/>
      <c r="U59" s="4"/>
      <c r="V59" s="4"/>
    </row>
    <row r="60" spans="1:22">
      <c r="A60" s="5"/>
      <c r="B60" s="1629"/>
      <c r="C60" s="1631"/>
      <c r="D60" s="1682"/>
      <c r="E60" s="1635"/>
      <c r="F60" s="1637"/>
      <c r="G60" s="1610"/>
      <c r="H60" s="1610"/>
      <c r="I60" s="1610"/>
      <c r="J60" s="1610"/>
      <c r="K60" s="1610"/>
      <c r="L60" s="1610"/>
      <c r="M60" s="1683"/>
      <c r="N60" s="1683"/>
      <c r="O60" s="1684"/>
      <c r="P60" s="362"/>
      <c r="Q60" s="4"/>
      <c r="R60" s="4"/>
      <c r="S60" s="4"/>
      <c r="T60" s="4"/>
      <c r="U60" s="4"/>
      <c r="V60" s="4"/>
    </row>
    <row r="61" spans="1:22">
      <c r="A61" s="5"/>
      <c r="B61" s="372" t="s">
        <v>395</v>
      </c>
      <c r="C61" s="373">
        <v>100</v>
      </c>
      <c r="D61" s="374">
        <v>0.05</v>
      </c>
      <c r="E61" s="375">
        <v>1.2</v>
      </c>
      <c r="F61" s="376">
        <v>30</v>
      </c>
      <c r="G61" s="377">
        <f t="shared" ref="G61:G66" si="7">(D61*E61)/(100-F61)*100</f>
        <v>8.5714285714285715E-2</v>
      </c>
      <c r="H61" s="378" t="s">
        <v>20</v>
      </c>
      <c r="I61" s="379">
        <f t="shared" ref="I61:I66" si="8">(D61*E61)*C61</f>
        <v>6</v>
      </c>
      <c r="J61" s="378" t="s">
        <v>20</v>
      </c>
      <c r="K61" s="380">
        <f t="shared" ref="K61:K66" si="9">G61*C61</f>
        <v>8.5714285714285712</v>
      </c>
      <c r="L61" s="378" t="s">
        <v>20</v>
      </c>
      <c r="M61" s="1683"/>
      <c r="N61" s="1683"/>
      <c r="O61" s="1684"/>
      <c r="P61" s="362"/>
      <c r="Q61" s="4"/>
      <c r="R61" s="381" t="s">
        <v>396</v>
      </c>
      <c r="S61" s="4"/>
      <c r="T61" s="4"/>
      <c r="U61" s="4"/>
      <c r="V61" s="4"/>
    </row>
    <row r="62" spans="1:22">
      <c r="A62" s="5"/>
      <c r="B62" s="372" t="s">
        <v>397</v>
      </c>
      <c r="C62" s="373">
        <v>100</v>
      </c>
      <c r="D62" s="374">
        <v>7.0000000000000007E-2</v>
      </c>
      <c r="E62" s="375">
        <v>2</v>
      </c>
      <c r="F62" s="376">
        <v>30</v>
      </c>
      <c r="G62" s="377">
        <f t="shared" si="7"/>
        <v>0.2</v>
      </c>
      <c r="H62" s="378" t="s">
        <v>20</v>
      </c>
      <c r="I62" s="379">
        <f t="shared" si="8"/>
        <v>14.000000000000002</v>
      </c>
      <c r="J62" s="378" t="s">
        <v>20</v>
      </c>
      <c r="K62" s="380">
        <f t="shared" si="9"/>
        <v>20</v>
      </c>
      <c r="L62" s="378" t="s">
        <v>20</v>
      </c>
      <c r="M62" s="1683"/>
      <c r="N62" s="1683"/>
      <c r="O62" s="1684"/>
      <c r="P62" s="362"/>
      <c r="Q62" s="4"/>
      <c r="R62" s="4"/>
      <c r="S62" s="4"/>
      <c r="T62" s="4"/>
      <c r="U62" s="4"/>
      <c r="V62" s="4"/>
    </row>
    <row r="63" spans="1:22">
      <c r="A63" s="5"/>
      <c r="B63" s="382" t="s">
        <v>361</v>
      </c>
      <c r="C63" s="383">
        <v>100</v>
      </c>
      <c r="D63" s="384">
        <v>0.11</v>
      </c>
      <c r="E63" s="375">
        <v>2.5</v>
      </c>
      <c r="F63" s="376">
        <v>30</v>
      </c>
      <c r="G63" s="379">
        <f t="shared" si="7"/>
        <v>0.3928571428571429</v>
      </c>
      <c r="H63" s="378" t="s">
        <v>20</v>
      </c>
      <c r="I63" s="379">
        <f t="shared" si="8"/>
        <v>27.500000000000004</v>
      </c>
      <c r="J63" s="378" t="s">
        <v>20</v>
      </c>
      <c r="K63" s="380">
        <f t="shared" si="9"/>
        <v>39.285714285714292</v>
      </c>
      <c r="L63" s="378" t="s">
        <v>20</v>
      </c>
      <c r="M63" s="1683"/>
      <c r="N63" s="1683"/>
      <c r="O63" s="1684"/>
      <c r="P63" s="362"/>
      <c r="Q63" s="4"/>
      <c r="R63" s="4"/>
      <c r="S63" s="4"/>
      <c r="T63" s="4"/>
      <c r="U63" s="4"/>
      <c r="V63" s="4"/>
    </row>
    <row r="64" spans="1:22">
      <c r="A64" s="5"/>
      <c r="B64" s="372" t="s">
        <v>398</v>
      </c>
      <c r="C64" s="385">
        <v>100</v>
      </c>
      <c r="D64" s="386">
        <f>(D63*M64%)+D63</f>
        <v>0.121</v>
      </c>
      <c r="E64" s="375">
        <v>3</v>
      </c>
      <c r="F64" s="376">
        <v>30</v>
      </c>
      <c r="G64" s="379">
        <f t="shared" si="7"/>
        <v>0.51857142857142857</v>
      </c>
      <c r="H64" s="378" t="s">
        <v>20</v>
      </c>
      <c r="I64" s="379">
        <f t="shared" si="8"/>
        <v>36.299999999999997</v>
      </c>
      <c r="J64" s="378" t="s">
        <v>20</v>
      </c>
      <c r="K64" s="380">
        <f t="shared" si="9"/>
        <v>51.857142857142854</v>
      </c>
      <c r="L64" s="378" t="s">
        <v>20</v>
      </c>
      <c r="M64" s="387">
        <v>10</v>
      </c>
      <c r="N64" s="388" t="s">
        <v>399</v>
      </c>
      <c r="O64" s="389"/>
      <c r="P64" s="362"/>
      <c r="Q64" s="4"/>
      <c r="R64" s="4"/>
      <c r="S64" s="4"/>
      <c r="T64" s="4"/>
      <c r="U64" s="4"/>
      <c r="V64" s="4"/>
    </row>
    <row r="65" spans="1:22">
      <c r="A65" s="5"/>
      <c r="B65" s="372" t="s">
        <v>400</v>
      </c>
      <c r="C65" s="373">
        <v>8</v>
      </c>
      <c r="D65" s="390">
        <v>0.1</v>
      </c>
      <c r="E65" s="375">
        <v>2.5</v>
      </c>
      <c r="F65" s="376">
        <v>30</v>
      </c>
      <c r="G65" s="377">
        <f t="shared" si="7"/>
        <v>0.35714285714285715</v>
      </c>
      <c r="H65" s="378" t="s">
        <v>20</v>
      </c>
      <c r="I65" s="379">
        <f t="shared" si="8"/>
        <v>2</v>
      </c>
      <c r="J65" s="378" t="s">
        <v>20</v>
      </c>
      <c r="K65" s="380">
        <f t="shared" si="9"/>
        <v>2.8571428571428572</v>
      </c>
      <c r="L65" s="378" t="s">
        <v>20</v>
      </c>
      <c r="M65" s="1666" t="s">
        <v>401</v>
      </c>
      <c r="N65" s="1666"/>
      <c r="O65" s="1667"/>
      <c r="P65" s="362"/>
      <c r="Q65" s="4"/>
      <c r="R65" s="4"/>
      <c r="S65" s="4"/>
      <c r="T65" s="4"/>
      <c r="U65" s="4"/>
      <c r="V65" s="4"/>
    </row>
    <row r="66" spans="1:22">
      <c r="A66" s="5"/>
      <c r="B66" s="372" t="s">
        <v>402</v>
      </c>
      <c r="C66" s="373">
        <v>4</v>
      </c>
      <c r="D66" s="374">
        <v>7.0000000000000007E-2</v>
      </c>
      <c r="E66" s="375">
        <v>2</v>
      </c>
      <c r="F66" s="376">
        <v>30</v>
      </c>
      <c r="G66" s="377">
        <f t="shared" si="7"/>
        <v>0.2</v>
      </c>
      <c r="H66" s="378" t="s">
        <v>20</v>
      </c>
      <c r="I66" s="379">
        <f t="shared" si="8"/>
        <v>0.56000000000000005</v>
      </c>
      <c r="J66" s="378" t="s">
        <v>20</v>
      </c>
      <c r="K66" s="380">
        <f t="shared" si="9"/>
        <v>0.8</v>
      </c>
      <c r="L66" s="378" t="s">
        <v>20</v>
      </c>
      <c r="M66" s="1666"/>
      <c r="N66" s="1666"/>
      <c r="O66" s="1667"/>
      <c r="P66" s="362"/>
      <c r="Q66" s="4"/>
      <c r="R66" s="4"/>
      <c r="S66" s="4"/>
      <c r="T66" s="4"/>
      <c r="U66" s="4"/>
      <c r="V66" s="4"/>
    </row>
    <row r="67" spans="1:22">
      <c r="A67" s="5"/>
      <c r="B67" s="1660" t="s">
        <v>403</v>
      </c>
      <c r="C67" s="1661"/>
      <c r="D67" s="1661"/>
      <c r="E67" s="1661"/>
      <c r="F67" s="1661"/>
      <c r="G67" s="1661"/>
      <c r="H67" s="1661"/>
      <c r="I67" s="1661"/>
      <c r="J67" s="1661"/>
      <c r="K67" s="1661"/>
      <c r="L67" s="1661"/>
      <c r="M67" s="1661"/>
      <c r="N67" s="1661"/>
      <c r="O67" s="1662"/>
      <c r="P67" s="362"/>
      <c r="Q67" s="4"/>
      <c r="R67" s="4"/>
      <c r="S67" s="4"/>
      <c r="T67" s="4"/>
      <c r="U67" s="4"/>
      <c r="V67" s="4"/>
    </row>
    <row r="68" spans="1:22">
      <c r="A68" s="5"/>
      <c r="B68" s="1566" t="s">
        <v>404</v>
      </c>
      <c r="C68" s="1568">
        <f>SUM(C61:C66)</f>
        <v>412</v>
      </c>
      <c r="D68" s="391"/>
      <c r="E68" s="391"/>
      <c r="F68" s="391"/>
      <c r="G68" s="392"/>
      <c r="H68" s="393"/>
      <c r="I68" s="1670">
        <f>SUM(I61:I66)</f>
        <v>86.36</v>
      </c>
      <c r="J68" s="1672" t="s">
        <v>20</v>
      </c>
      <c r="K68" s="1670">
        <f>SUM(K61:K66)</f>
        <v>123.37142857142858</v>
      </c>
      <c r="L68" s="1672" t="s">
        <v>20</v>
      </c>
      <c r="M68" s="394"/>
      <c r="N68" s="394"/>
      <c r="O68" s="395"/>
      <c r="P68" s="362"/>
      <c r="Q68" s="4"/>
      <c r="R68" s="4"/>
      <c r="S68" s="4"/>
      <c r="T68" s="4"/>
      <c r="U68" s="4"/>
      <c r="V68" s="4"/>
    </row>
    <row r="69" spans="1:22">
      <c r="A69" s="5"/>
      <c r="B69" s="1668"/>
      <c r="C69" s="1669"/>
      <c r="D69" s="396"/>
      <c r="E69" s="396"/>
      <c r="F69" s="396"/>
      <c r="G69" s="397"/>
      <c r="H69" s="398"/>
      <c r="I69" s="1671"/>
      <c r="J69" s="1673"/>
      <c r="K69" s="1671"/>
      <c r="L69" s="1673"/>
      <c r="M69" s="399"/>
      <c r="N69" s="399"/>
      <c r="O69" s="400"/>
      <c r="P69" s="362"/>
      <c r="Q69" s="4"/>
      <c r="R69" s="4"/>
      <c r="S69" s="4"/>
      <c r="T69" s="4"/>
      <c r="U69" s="4"/>
      <c r="V69" s="4"/>
    </row>
    <row r="70" spans="1:22">
      <c r="A70" s="5"/>
      <c r="B70" s="1573" t="s">
        <v>405</v>
      </c>
      <c r="C70" s="1574"/>
      <c r="D70" s="1574"/>
      <c r="E70" s="1574"/>
      <c r="F70" s="1574"/>
      <c r="G70" s="1574"/>
      <c r="H70" s="1574"/>
      <c r="I70" s="1574"/>
      <c r="J70" s="1574"/>
      <c r="K70" s="1574"/>
      <c r="L70" s="1574"/>
      <c r="M70" s="1574"/>
      <c r="N70" s="1574"/>
      <c r="O70" s="1575"/>
      <c r="P70" s="362"/>
      <c r="Q70" s="4"/>
      <c r="R70" s="4"/>
      <c r="S70" s="4"/>
      <c r="T70" s="4"/>
      <c r="U70" s="4"/>
      <c r="V70" s="4"/>
    </row>
    <row r="71" spans="1:22">
      <c r="A71" s="5"/>
      <c r="B71" s="1576"/>
      <c r="C71" s="1577"/>
      <c r="D71" s="1577"/>
      <c r="E71" s="1577"/>
      <c r="F71" s="1577"/>
      <c r="G71" s="1577"/>
      <c r="H71" s="1577"/>
      <c r="I71" s="1577"/>
      <c r="J71" s="1577"/>
      <c r="K71" s="1577"/>
      <c r="L71" s="1577"/>
      <c r="M71" s="1577"/>
      <c r="N71" s="1577"/>
      <c r="O71" s="1578"/>
      <c r="P71" s="362"/>
      <c r="Q71" s="4"/>
      <c r="R71" s="4"/>
      <c r="S71" s="4"/>
      <c r="T71" s="4"/>
      <c r="U71" s="4"/>
      <c r="V71" s="4"/>
    </row>
    <row r="72" spans="1:22">
      <c r="A72" s="5"/>
      <c r="B72" s="1665" t="s">
        <v>406</v>
      </c>
      <c r="C72" s="1581" t="s">
        <v>29</v>
      </c>
      <c r="D72" s="1583" t="s">
        <v>407</v>
      </c>
      <c r="E72" s="1585" t="s">
        <v>408</v>
      </c>
      <c r="F72" s="1587" t="s">
        <v>409</v>
      </c>
      <c r="G72" s="1589" t="s">
        <v>410</v>
      </c>
      <c r="H72" s="1591" t="s">
        <v>411</v>
      </c>
      <c r="I72" s="1592"/>
      <c r="J72" s="1592"/>
      <c r="K72" s="1596" t="s">
        <v>412</v>
      </c>
      <c r="L72" s="1599" t="s">
        <v>413</v>
      </c>
      <c r="M72" s="1591" t="s">
        <v>414</v>
      </c>
      <c r="N72" s="1592"/>
      <c r="O72" s="1604"/>
      <c r="P72" s="362"/>
      <c r="Q72" s="4"/>
      <c r="R72" s="4"/>
      <c r="S72" s="4"/>
      <c r="T72" s="4"/>
      <c r="U72" s="4"/>
      <c r="V72" s="4"/>
    </row>
    <row r="73" spans="1:22" ht="15.75">
      <c r="A73" s="5"/>
      <c r="B73" s="1665"/>
      <c r="C73" s="1581"/>
      <c r="D73" s="1583"/>
      <c r="E73" s="1585"/>
      <c r="F73" s="1587"/>
      <c r="G73" s="1589"/>
      <c r="H73" s="1591"/>
      <c r="I73" s="1592"/>
      <c r="J73" s="1592"/>
      <c r="K73" s="1596"/>
      <c r="L73" s="1599"/>
      <c r="M73" s="1591"/>
      <c r="N73" s="1592"/>
      <c r="O73" s="1604"/>
      <c r="P73" s="362"/>
      <c r="Q73" s="4"/>
      <c r="R73" s="401" t="s">
        <v>406</v>
      </c>
      <c r="S73" s="4"/>
      <c r="T73" s="4"/>
      <c r="U73" s="4"/>
      <c r="V73" s="4"/>
    </row>
    <row r="74" spans="1:22">
      <c r="A74" s="5"/>
      <c r="B74" s="1665"/>
      <c r="C74" s="1581"/>
      <c r="D74" s="1583"/>
      <c r="E74" s="1585"/>
      <c r="F74" s="1587"/>
      <c r="G74" s="1589"/>
      <c r="H74" s="1591"/>
      <c r="I74" s="1592"/>
      <c r="J74" s="1592"/>
      <c r="K74" s="1596"/>
      <c r="L74" s="1599"/>
      <c r="M74" s="1591"/>
      <c r="N74" s="1592"/>
      <c r="O74" s="1604"/>
      <c r="P74" s="362"/>
      <c r="Q74" s="4"/>
      <c r="R74" s="4"/>
      <c r="S74" s="4"/>
      <c r="T74" s="4"/>
      <c r="U74" s="4"/>
      <c r="V74" s="4"/>
    </row>
    <row r="75" spans="1:22">
      <c r="A75" s="5"/>
      <c r="B75" s="1665"/>
      <c r="C75" s="1581"/>
      <c r="D75" s="1583"/>
      <c r="E75" s="1585"/>
      <c r="F75" s="1587"/>
      <c r="G75" s="1589"/>
      <c r="H75" s="1591"/>
      <c r="I75" s="1592"/>
      <c r="J75" s="1592"/>
      <c r="K75" s="1596"/>
      <c r="L75" s="1599"/>
      <c r="M75" s="1591"/>
      <c r="N75" s="1592"/>
      <c r="O75" s="1604"/>
      <c r="P75" s="362"/>
      <c r="Q75" s="4"/>
      <c r="R75" s="4"/>
      <c r="S75" s="4"/>
      <c r="T75" s="4"/>
      <c r="U75" s="4"/>
      <c r="V75" s="4"/>
    </row>
    <row r="76" spans="1:22">
      <c r="A76" s="5"/>
      <c r="B76" s="1665"/>
      <c r="C76" s="1581"/>
      <c r="D76" s="1583"/>
      <c r="E76" s="1585"/>
      <c r="F76" s="1587"/>
      <c r="G76" s="1589"/>
      <c r="H76" s="1591"/>
      <c r="I76" s="1592"/>
      <c r="J76" s="1592"/>
      <c r="K76" s="1596"/>
      <c r="L76" s="1599"/>
      <c r="M76" s="1591"/>
      <c r="N76" s="1592"/>
      <c r="O76" s="1604"/>
      <c r="P76" s="362"/>
      <c r="Q76" s="4"/>
      <c r="R76" s="4"/>
      <c r="S76" s="4"/>
      <c r="T76" s="4"/>
      <c r="U76" s="4"/>
      <c r="V76" s="4"/>
    </row>
    <row r="77" spans="1:22">
      <c r="A77" s="5"/>
      <c r="B77" s="1665"/>
      <c r="C77" s="1581"/>
      <c r="D77" s="1583"/>
      <c r="E77" s="1585"/>
      <c r="F77" s="1587"/>
      <c r="G77" s="1589"/>
      <c r="H77" s="1591"/>
      <c r="I77" s="1592"/>
      <c r="J77" s="1592"/>
      <c r="K77" s="1596"/>
      <c r="L77" s="1599"/>
      <c r="M77" s="1591"/>
      <c r="N77" s="1592"/>
      <c r="O77" s="1604"/>
      <c r="P77" s="362"/>
      <c r="Q77" s="4"/>
      <c r="R77" s="4"/>
      <c r="S77" s="4"/>
      <c r="T77" s="4"/>
      <c r="U77" s="4"/>
      <c r="V77" s="4"/>
    </row>
    <row r="78" spans="1:22">
      <c r="A78" s="5"/>
      <c r="B78" s="1665"/>
      <c r="C78" s="1582"/>
      <c r="D78" s="1584"/>
      <c r="E78" s="1586"/>
      <c r="F78" s="1588"/>
      <c r="G78" s="1590"/>
      <c r="H78" s="1593"/>
      <c r="I78" s="1594"/>
      <c r="J78" s="1594"/>
      <c r="K78" s="1597"/>
      <c r="L78" s="1600"/>
      <c r="M78" s="1593"/>
      <c r="N78" s="1594"/>
      <c r="O78" s="1605"/>
      <c r="P78" s="362"/>
      <c r="Q78" s="4"/>
      <c r="R78" s="4"/>
      <c r="S78" s="4"/>
      <c r="T78" s="4"/>
      <c r="U78" s="4"/>
      <c r="V78" s="4"/>
    </row>
    <row r="79" spans="1:22" ht="15.75">
      <c r="A79" s="5"/>
      <c r="B79" s="372" t="s">
        <v>395</v>
      </c>
      <c r="C79" s="402">
        <f t="shared" ref="C79:C84" si="10">C61</f>
        <v>100</v>
      </c>
      <c r="D79" s="403" t="s">
        <v>415</v>
      </c>
      <c r="E79" s="404">
        <v>5</v>
      </c>
      <c r="F79" s="405">
        <f t="shared" ref="F79:F84" si="11">IF(C79=0,0,E79-(E79*F61%))</f>
        <v>3.5</v>
      </c>
      <c r="G79" s="406">
        <f t="shared" ref="G79:G84" si="12">I61</f>
        <v>6</v>
      </c>
      <c r="H79" s="407">
        <f t="shared" ref="H79:H84" si="13">IF(I61=0,0,INT(I61/F79))</f>
        <v>1</v>
      </c>
      <c r="I79" s="408">
        <f t="shared" ref="I79:I84" si="14">I61-(F79*H79)</f>
        <v>2.5</v>
      </c>
      <c r="J79" s="409" t="str">
        <f t="shared" ref="J79:J84" si="15">IF(I79=0,0,"Kg")</f>
        <v>Kg</v>
      </c>
      <c r="K79" s="410">
        <v>12</v>
      </c>
      <c r="L79" s="411">
        <f t="shared" ref="L79:L84" si="16">C61*E61</f>
        <v>120</v>
      </c>
      <c r="M79" s="407">
        <f t="shared" ref="M79:M84" si="17">IF(K79=0,0,INT(E61*C61/K79))</f>
        <v>10</v>
      </c>
      <c r="N79" s="408">
        <f t="shared" ref="N79:N84" si="18">(C61*E61)-(M79*K79)</f>
        <v>0</v>
      </c>
      <c r="O79" s="412">
        <f t="shared" ref="O79:O84" si="19">IF(N79=0,0,"Pièce /Mx")</f>
        <v>0</v>
      </c>
      <c r="P79" s="362"/>
      <c r="Q79" s="4"/>
      <c r="R79" s="1564" t="s">
        <v>386</v>
      </c>
      <c r="S79" s="1564"/>
      <c r="T79" s="1564"/>
      <c r="U79" s="1564"/>
      <c r="V79" s="1564"/>
    </row>
    <row r="80" spans="1:22">
      <c r="A80" s="5"/>
      <c r="B80" s="372" t="s">
        <v>397</v>
      </c>
      <c r="C80" s="402">
        <f t="shared" si="10"/>
        <v>100</v>
      </c>
      <c r="D80" s="403" t="s">
        <v>415</v>
      </c>
      <c r="E80" s="404">
        <v>1.5</v>
      </c>
      <c r="F80" s="405">
        <f t="shared" si="11"/>
        <v>1.05</v>
      </c>
      <c r="G80" s="406">
        <f t="shared" si="12"/>
        <v>14.000000000000002</v>
      </c>
      <c r="H80" s="407">
        <f t="shared" si="13"/>
        <v>13</v>
      </c>
      <c r="I80" s="408">
        <f t="shared" si="14"/>
        <v>0.35000000000000142</v>
      </c>
      <c r="J80" s="409" t="str">
        <f t="shared" si="15"/>
        <v>Kg</v>
      </c>
      <c r="K80" s="410">
        <v>20</v>
      </c>
      <c r="L80" s="411">
        <f t="shared" si="16"/>
        <v>200</v>
      </c>
      <c r="M80" s="407">
        <f t="shared" si="17"/>
        <v>10</v>
      </c>
      <c r="N80" s="408">
        <f t="shared" si="18"/>
        <v>0</v>
      </c>
      <c r="O80" s="412">
        <f t="shared" si="19"/>
        <v>0</v>
      </c>
      <c r="P80" s="362"/>
      <c r="Q80" s="4"/>
      <c r="R80" s="4"/>
      <c r="S80" s="4"/>
      <c r="T80" s="4"/>
      <c r="U80" s="4"/>
      <c r="V80" s="4"/>
    </row>
    <row r="81" spans="1:22">
      <c r="A81" s="5"/>
      <c r="B81" s="382" t="s">
        <v>361</v>
      </c>
      <c r="C81" s="402">
        <f t="shared" si="10"/>
        <v>100</v>
      </c>
      <c r="D81" s="403" t="s">
        <v>415</v>
      </c>
      <c r="E81" s="404">
        <v>1.5</v>
      </c>
      <c r="F81" s="405">
        <f t="shared" si="11"/>
        <v>1.05</v>
      </c>
      <c r="G81" s="406">
        <f t="shared" si="12"/>
        <v>27.500000000000004</v>
      </c>
      <c r="H81" s="407">
        <f t="shared" si="13"/>
        <v>26</v>
      </c>
      <c r="I81" s="408">
        <f t="shared" si="14"/>
        <v>0.20000000000000284</v>
      </c>
      <c r="J81" s="409" t="str">
        <f t="shared" si="15"/>
        <v>Kg</v>
      </c>
      <c r="K81" s="410">
        <v>20</v>
      </c>
      <c r="L81" s="411">
        <f t="shared" si="16"/>
        <v>250</v>
      </c>
      <c r="M81" s="407">
        <f t="shared" si="17"/>
        <v>12</v>
      </c>
      <c r="N81" s="408">
        <f t="shared" si="18"/>
        <v>10</v>
      </c>
      <c r="O81" s="412" t="str">
        <f t="shared" si="19"/>
        <v>Pièce /Mx</v>
      </c>
      <c r="P81" s="362"/>
      <c r="Q81" s="4"/>
      <c r="R81" s="381" t="s">
        <v>396</v>
      </c>
      <c r="S81" s="4"/>
      <c r="T81" s="4"/>
      <c r="U81" s="4"/>
      <c r="V81" s="4"/>
    </row>
    <row r="82" spans="1:22">
      <c r="A82" s="5"/>
      <c r="B82" s="372" t="s">
        <v>398</v>
      </c>
      <c r="C82" s="402">
        <f t="shared" si="10"/>
        <v>100</v>
      </c>
      <c r="D82" s="403" t="s">
        <v>415</v>
      </c>
      <c r="E82" s="404">
        <v>1.5</v>
      </c>
      <c r="F82" s="405">
        <f t="shared" si="11"/>
        <v>1.05</v>
      </c>
      <c r="G82" s="406">
        <f t="shared" si="12"/>
        <v>36.299999999999997</v>
      </c>
      <c r="H82" s="407">
        <f t="shared" si="13"/>
        <v>34</v>
      </c>
      <c r="I82" s="408">
        <f t="shared" si="14"/>
        <v>0.59999999999999432</v>
      </c>
      <c r="J82" s="409" t="str">
        <f t="shared" si="15"/>
        <v>Kg</v>
      </c>
      <c r="K82" s="410">
        <v>20</v>
      </c>
      <c r="L82" s="411">
        <f t="shared" si="16"/>
        <v>300</v>
      </c>
      <c r="M82" s="407">
        <f t="shared" si="17"/>
        <v>15</v>
      </c>
      <c r="N82" s="408">
        <f t="shared" si="18"/>
        <v>0</v>
      </c>
      <c r="O82" s="412">
        <f t="shared" si="19"/>
        <v>0</v>
      </c>
      <c r="P82" s="362"/>
      <c r="Q82" s="4"/>
      <c r="R82" s="4"/>
      <c r="S82" s="4"/>
      <c r="T82" s="4"/>
      <c r="U82" s="4"/>
      <c r="V82" s="4"/>
    </row>
    <row r="83" spans="1:22">
      <c r="A83" s="5"/>
      <c r="B83" s="372" t="s">
        <v>400</v>
      </c>
      <c r="C83" s="413">
        <f t="shared" si="10"/>
        <v>8</v>
      </c>
      <c r="D83" s="403" t="s">
        <v>415</v>
      </c>
      <c r="E83" s="404">
        <v>1.5</v>
      </c>
      <c r="F83" s="405">
        <f t="shared" si="11"/>
        <v>1.05</v>
      </c>
      <c r="G83" s="406">
        <f t="shared" si="12"/>
        <v>2</v>
      </c>
      <c r="H83" s="407">
        <f t="shared" si="13"/>
        <v>1</v>
      </c>
      <c r="I83" s="408">
        <f t="shared" si="14"/>
        <v>0.95</v>
      </c>
      <c r="J83" s="409" t="str">
        <f t="shared" si="15"/>
        <v>Kg</v>
      </c>
      <c r="K83" s="410">
        <v>20</v>
      </c>
      <c r="L83" s="411">
        <f t="shared" si="16"/>
        <v>20</v>
      </c>
      <c r="M83" s="407">
        <f t="shared" si="17"/>
        <v>1</v>
      </c>
      <c r="N83" s="408">
        <f t="shared" si="18"/>
        <v>0</v>
      </c>
      <c r="O83" s="412">
        <f t="shared" si="19"/>
        <v>0</v>
      </c>
      <c r="P83" s="362"/>
      <c r="Q83" s="4"/>
      <c r="R83" s="4"/>
      <c r="S83" s="4"/>
      <c r="T83" s="4"/>
      <c r="U83" s="4"/>
      <c r="V83" s="4"/>
    </row>
    <row r="84" spans="1:22">
      <c r="A84" s="5"/>
      <c r="B84" s="414" t="s">
        <v>402</v>
      </c>
      <c r="C84" s="415">
        <f t="shared" si="10"/>
        <v>4</v>
      </c>
      <c r="D84" s="416" t="s">
        <v>415</v>
      </c>
      <c r="E84" s="417">
        <v>1.5</v>
      </c>
      <c r="F84" s="418">
        <f t="shared" si="11"/>
        <v>1.05</v>
      </c>
      <c r="G84" s="419">
        <f t="shared" si="12"/>
        <v>0.56000000000000005</v>
      </c>
      <c r="H84" s="420">
        <f t="shared" si="13"/>
        <v>0</v>
      </c>
      <c r="I84" s="421">
        <f t="shared" si="14"/>
        <v>0.56000000000000005</v>
      </c>
      <c r="J84" s="422" t="str">
        <f t="shared" si="15"/>
        <v>Kg</v>
      </c>
      <c r="K84" s="423">
        <v>20</v>
      </c>
      <c r="L84" s="424">
        <f t="shared" si="16"/>
        <v>8</v>
      </c>
      <c r="M84" s="420">
        <f t="shared" si="17"/>
        <v>0</v>
      </c>
      <c r="N84" s="421">
        <f t="shared" si="18"/>
        <v>8</v>
      </c>
      <c r="O84" s="425" t="str">
        <f t="shared" si="19"/>
        <v>Pièce /Mx</v>
      </c>
      <c r="P84" s="362"/>
      <c r="Q84" s="4"/>
      <c r="R84" s="4"/>
      <c r="S84" s="4"/>
      <c r="T84" s="4"/>
      <c r="U84" s="4"/>
      <c r="V84" s="4"/>
    </row>
    <row r="85" spans="1:22">
      <c r="A85" s="5"/>
      <c r="B85" s="1660" t="s">
        <v>416</v>
      </c>
      <c r="C85" s="1661"/>
      <c r="D85" s="1661"/>
      <c r="E85" s="1661"/>
      <c r="F85" s="1661"/>
      <c r="G85" s="1661"/>
      <c r="H85" s="1661"/>
      <c r="I85" s="1661"/>
      <c r="J85" s="1661"/>
      <c r="K85" s="1661"/>
      <c r="L85" s="1661"/>
      <c r="M85" s="1661"/>
      <c r="N85" s="1661"/>
      <c r="O85" s="1662"/>
      <c r="P85" s="362"/>
      <c r="Q85" s="4"/>
      <c r="R85" s="4"/>
      <c r="S85" s="4"/>
      <c r="T85" s="4"/>
      <c r="U85" s="4"/>
      <c r="V85" s="4"/>
    </row>
    <row r="86" spans="1:22">
      <c r="A86" s="5"/>
      <c r="B86" s="1566" t="s">
        <v>404</v>
      </c>
      <c r="C86" s="1568">
        <f>SUM(C79:C84)</f>
        <v>412</v>
      </c>
      <c r="D86" s="393"/>
      <c r="E86" s="393"/>
      <c r="F86" s="1663">
        <f>SUM(G79:G84)</f>
        <v>86.36</v>
      </c>
      <c r="G86" s="1664" t="str">
        <f>+J79</f>
        <v>Kg</v>
      </c>
      <c r="H86" s="1554">
        <f>SUM(H79:H84)</f>
        <v>75</v>
      </c>
      <c r="I86" s="1556">
        <f>SUM(I79:I84)</f>
        <v>5.1599999999999984</v>
      </c>
      <c r="J86" s="1639" t="str">
        <f>IF(I86=0,0,"Kg")</f>
        <v>Kg</v>
      </c>
      <c r="K86" s="393"/>
      <c r="L86" s="1568">
        <f>SUM(L79:L84)</f>
        <v>898</v>
      </c>
      <c r="M86" s="1554">
        <f>SUM(M79:M84)</f>
        <v>48</v>
      </c>
      <c r="N86" s="1556">
        <f>SUM(N79:N84)</f>
        <v>18</v>
      </c>
      <c r="O86" s="1651" t="str">
        <f>IF(N86=0,0,"Pièce /Mx")</f>
        <v>Pièce /Mx</v>
      </c>
      <c r="P86" s="362"/>
      <c r="Q86" s="4"/>
      <c r="R86" s="4"/>
      <c r="S86" s="4"/>
      <c r="T86" s="4"/>
      <c r="U86" s="4"/>
      <c r="V86" s="4"/>
    </row>
    <row r="87" spans="1:22">
      <c r="A87" s="5"/>
      <c r="B87" s="1566"/>
      <c r="C87" s="1568"/>
      <c r="D87" s="393"/>
      <c r="E87" s="393"/>
      <c r="F87" s="1663"/>
      <c r="G87" s="1664"/>
      <c r="H87" s="1554"/>
      <c r="I87" s="1556"/>
      <c r="J87" s="1639"/>
      <c r="K87" s="393"/>
      <c r="L87" s="1568"/>
      <c r="M87" s="1554"/>
      <c r="N87" s="1556"/>
      <c r="O87" s="1651"/>
      <c r="P87" s="362"/>
      <c r="Q87" s="4"/>
      <c r="R87" s="4"/>
      <c r="S87" s="4"/>
      <c r="T87" s="4"/>
      <c r="U87" s="4"/>
      <c r="V87" s="4"/>
    </row>
    <row r="88" spans="1:22">
      <c r="A88" s="5"/>
      <c r="B88" s="426"/>
      <c r="C88" s="427"/>
      <c r="D88" s="427"/>
      <c r="E88" s="427"/>
      <c r="F88" s="427"/>
      <c r="G88" s="427"/>
      <c r="H88" s="427"/>
      <c r="I88" s="427"/>
      <c r="J88" s="427"/>
      <c r="K88" s="427"/>
      <c r="L88" s="427"/>
      <c r="M88" s="427"/>
      <c r="N88" s="427"/>
      <c r="O88" s="428"/>
      <c r="P88" s="362"/>
      <c r="Q88" s="4"/>
      <c r="R88" s="4"/>
      <c r="S88" s="4"/>
      <c r="T88" s="4"/>
      <c r="U88" s="4"/>
      <c r="V88" s="4"/>
    </row>
    <row r="89" spans="1:22">
      <c r="A89" s="5"/>
      <c r="B89" s="1652" t="s">
        <v>417</v>
      </c>
      <c r="C89" s="1653"/>
      <c r="D89" s="1653"/>
      <c r="E89" s="1653"/>
      <c r="F89" s="429"/>
      <c r="G89" s="1656" t="s">
        <v>418</v>
      </c>
      <c r="H89" s="1656"/>
      <c r="I89" s="1658">
        <v>0.15</v>
      </c>
      <c r="J89" s="1658"/>
      <c r="K89" s="430"/>
      <c r="L89" s="430"/>
      <c r="M89" s="430"/>
      <c r="N89" s="430"/>
      <c r="O89" s="431"/>
      <c r="P89" s="362"/>
      <c r="Q89" s="4"/>
      <c r="R89" s="4"/>
      <c r="S89" s="4"/>
      <c r="T89" s="4"/>
      <c r="U89" s="4"/>
      <c r="V89" s="4"/>
    </row>
    <row r="90" spans="1:22">
      <c r="A90" s="5"/>
      <c r="B90" s="1654"/>
      <c r="C90" s="1655"/>
      <c r="D90" s="1655"/>
      <c r="E90" s="1655"/>
      <c r="F90" s="432"/>
      <c r="G90" s="1657"/>
      <c r="H90" s="1657"/>
      <c r="I90" s="1659"/>
      <c r="J90" s="1659"/>
      <c r="K90" s="433"/>
      <c r="L90" s="433"/>
      <c r="M90" s="433"/>
      <c r="N90" s="433"/>
      <c r="O90" s="434"/>
      <c r="P90" s="362"/>
      <c r="Q90" s="4"/>
      <c r="R90" s="4"/>
      <c r="S90" s="4"/>
      <c r="T90" s="4"/>
      <c r="U90" s="4"/>
      <c r="V90" s="4"/>
    </row>
    <row r="91" spans="1:22">
      <c r="A91" s="5"/>
      <c r="B91" s="1628" t="s">
        <v>95</v>
      </c>
      <c r="C91" s="1630" t="s">
        <v>29</v>
      </c>
      <c r="D91" s="1632" t="s">
        <v>388</v>
      </c>
      <c r="E91" s="1636" t="s">
        <v>390</v>
      </c>
      <c r="F91" s="1609" t="s">
        <v>391</v>
      </c>
      <c r="G91" s="1609"/>
      <c r="H91" s="1609" t="s">
        <v>419</v>
      </c>
      <c r="I91" s="1609" t="s">
        <v>420</v>
      </c>
      <c r="J91" s="1609"/>
      <c r="K91" s="1609" t="s">
        <v>393</v>
      </c>
      <c r="L91" s="1611"/>
      <c r="M91" s="435" t="s">
        <v>394</v>
      </c>
      <c r="N91" s="367"/>
      <c r="O91" s="368"/>
      <c r="P91" s="362"/>
      <c r="Q91" s="4"/>
      <c r="R91" s="4"/>
      <c r="S91" s="4"/>
      <c r="T91" s="4"/>
      <c r="U91" s="4"/>
      <c r="V91" s="4"/>
    </row>
    <row r="92" spans="1:22" ht="15.75">
      <c r="A92" s="5"/>
      <c r="B92" s="1629"/>
      <c r="C92" s="1631"/>
      <c r="D92" s="1650"/>
      <c r="E92" s="1637"/>
      <c r="F92" s="1610"/>
      <c r="G92" s="1610"/>
      <c r="H92" s="1610"/>
      <c r="I92" s="1610"/>
      <c r="J92" s="1610"/>
      <c r="K92" s="1612"/>
      <c r="L92" s="1613"/>
      <c r="M92" s="1614"/>
      <c r="N92" s="1615"/>
      <c r="O92" s="1616"/>
      <c r="P92" s="362"/>
      <c r="Q92" s="4"/>
      <c r="R92" s="1564" t="s">
        <v>386</v>
      </c>
      <c r="S92" s="1564"/>
      <c r="T92" s="1564"/>
      <c r="U92" s="1564"/>
      <c r="V92" s="1564"/>
    </row>
    <row r="93" spans="1:22">
      <c r="A93" s="5"/>
      <c r="B93" s="372" t="s">
        <v>395</v>
      </c>
      <c r="C93" s="436">
        <f t="shared" ref="C93:C98" si="20">C61</f>
        <v>100</v>
      </c>
      <c r="D93" s="437">
        <v>0.03</v>
      </c>
      <c r="E93" s="376">
        <v>2</v>
      </c>
      <c r="F93" s="377">
        <f t="shared" ref="F93:F98" si="21">IF(C93=0,0,(D93/(100-E93)*100))</f>
        <v>3.0612244897959183E-2</v>
      </c>
      <c r="G93" s="378" t="s">
        <v>20</v>
      </c>
      <c r="H93" s="438">
        <f>I89/D93</f>
        <v>5</v>
      </c>
      <c r="I93" s="439">
        <f t="shared" ref="I93:I98" si="22">D93*C93</f>
        <v>3</v>
      </c>
      <c r="J93" s="378" t="s">
        <v>20</v>
      </c>
      <c r="K93" s="440">
        <f t="shared" ref="K93:K98" si="23">F93*C93</f>
        <v>3.0612244897959182</v>
      </c>
      <c r="L93" s="378" t="s">
        <v>20</v>
      </c>
      <c r="M93" s="1614"/>
      <c r="N93" s="1615"/>
      <c r="O93" s="1616"/>
      <c r="P93" s="362"/>
      <c r="Q93" s="4"/>
      <c r="R93" s="4"/>
      <c r="S93" s="4"/>
      <c r="T93" s="4"/>
      <c r="U93" s="4"/>
      <c r="V93" s="4"/>
    </row>
    <row r="94" spans="1:22">
      <c r="A94" s="5"/>
      <c r="B94" s="372" t="s">
        <v>397</v>
      </c>
      <c r="C94" s="436">
        <f t="shared" si="20"/>
        <v>100</v>
      </c>
      <c r="D94" s="437">
        <v>0.04</v>
      </c>
      <c r="E94" s="376">
        <v>2</v>
      </c>
      <c r="F94" s="377">
        <f t="shared" si="21"/>
        <v>4.0816326530612249E-2</v>
      </c>
      <c r="G94" s="378" t="s">
        <v>20</v>
      </c>
      <c r="H94" s="438">
        <f>I89/D94</f>
        <v>3.75</v>
      </c>
      <c r="I94" s="439">
        <f t="shared" si="22"/>
        <v>4</v>
      </c>
      <c r="J94" s="378" t="s">
        <v>20</v>
      </c>
      <c r="K94" s="440">
        <f t="shared" si="23"/>
        <v>4.0816326530612246</v>
      </c>
      <c r="L94" s="378" t="s">
        <v>20</v>
      </c>
      <c r="M94" s="1614"/>
      <c r="N94" s="1615"/>
      <c r="O94" s="1616"/>
      <c r="P94" s="362"/>
      <c r="Q94" s="4"/>
      <c r="R94" s="4"/>
      <c r="S94" s="4"/>
      <c r="T94" s="4"/>
      <c r="U94" s="4"/>
      <c r="V94" s="4"/>
    </row>
    <row r="95" spans="1:22">
      <c r="A95" s="5"/>
      <c r="B95" s="382" t="s">
        <v>361</v>
      </c>
      <c r="C95" s="436">
        <f t="shared" si="20"/>
        <v>100</v>
      </c>
      <c r="D95" s="437">
        <v>0.06</v>
      </c>
      <c r="E95" s="376">
        <v>2</v>
      </c>
      <c r="F95" s="377">
        <f t="shared" si="21"/>
        <v>6.1224489795918366E-2</v>
      </c>
      <c r="G95" s="378" t="s">
        <v>20</v>
      </c>
      <c r="H95" s="438">
        <f>I89/D95</f>
        <v>2.5</v>
      </c>
      <c r="I95" s="439">
        <f t="shared" si="22"/>
        <v>6</v>
      </c>
      <c r="J95" s="378" t="s">
        <v>20</v>
      </c>
      <c r="K95" s="440">
        <f t="shared" si="23"/>
        <v>6.1224489795918364</v>
      </c>
      <c r="L95" s="378" t="s">
        <v>20</v>
      </c>
      <c r="M95" s="1614"/>
      <c r="N95" s="1615"/>
      <c r="O95" s="1616"/>
      <c r="P95" s="362"/>
      <c r="Q95" s="4"/>
      <c r="R95" s="4"/>
      <c r="S95" s="4"/>
      <c r="T95" s="4"/>
      <c r="U95" s="4"/>
      <c r="V95" s="4"/>
    </row>
    <row r="96" spans="1:22">
      <c r="A96" s="5"/>
      <c r="B96" s="372" t="s">
        <v>398</v>
      </c>
      <c r="C96" s="436">
        <f t="shared" si="20"/>
        <v>100</v>
      </c>
      <c r="D96" s="437">
        <v>7.0000000000000007E-2</v>
      </c>
      <c r="E96" s="376">
        <v>2</v>
      </c>
      <c r="F96" s="377">
        <f t="shared" si="21"/>
        <v>7.1428571428571438E-2</v>
      </c>
      <c r="G96" s="378" t="s">
        <v>20</v>
      </c>
      <c r="H96" s="438">
        <f>I89/D96</f>
        <v>2.1428571428571428</v>
      </c>
      <c r="I96" s="439">
        <f t="shared" si="22"/>
        <v>7.0000000000000009</v>
      </c>
      <c r="J96" s="378" t="s">
        <v>20</v>
      </c>
      <c r="K96" s="440">
        <f t="shared" si="23"/>
        <v>7.1428571428571441</v>
      </c>
      <c r="L96" s="378" t="s">
        <v>20</v>
      </c>
      <c r="M96" s="1614"/>
      <c r="N96" s="1615"/>
      <c r="O96" s="1616"/>
      <c r="P96" s="362"/>
      <c r="Q96" s="4"/>
      <c r="R96" s="381" t="s">
        <v>396</v>
      </c>
      <c r="S96" s="4"/>
      <c r="T96" s="4"/>
      <c r="U96" s="4"/>
      <c r="V96" s="4"/>
    </row>
    <row r="97" spans="1:22">
      <c r="A97" s="5"/>
      <c r="B97" s="372" t="s">
        <v>400</v>
      </c>
      <c r="C97" s="436">
        <f t="shared" si="20"/>
        <v>8</v>
      </c>
      <c r="D97" s="437">
        <v>0.06</v>
      </c>
      <c r="E97" s="376">
        <v>2</v>
      </c>
      <c r="F97" s="377">
        <f t="shared" si="21"/>
        <v>6.1224489795918366E-2</v>
      </c>
      <c r="G97" s="378" t="s">
        <v>20</v>
      </c>
      <c r="H97" s="438">
        <f>I89/D97</f>
        <v>2.5</v>
      </c>
      <c r="I97" s="439">
        <f t="shared" si="22"/>
        <v>0.48</v>
      </c>
      <c r="J97" s="378" t="s">
        <v>20</v>
      </c>
      <c r="K97" s="440">
        <f t="shared" si="23"/>
        <v>0.48979591836734693</v>
      </c>
      <c r="L97" s="378" t="s">
        <v>20</v>
      </c>
      <c r="M97" s="1614"/>
      <c r="N97" s="1615"/>
      <c r="O97" s="1616"/>
      <c r="P97" s="362"/>
      <c r="Q97" s="4"/>
      <c r="R97" s="4"/>
      <c r="S97" s="4"/>
      <c r="T97" s="4"/>
      <c r="U97" s="4"/>
      <c r="V97" s="4"/>
    </row>
    <row r="98" spans="1:22">
      <c r="A98" s="5"/>
      <c r="B98" s="414" t="s">
        <v>402</v>
      </c>
      <c r="C98" s="441">
        <f t="shared" si="20"/>
        <v>4</v>
      </c>
      <c r="D98" s="442">
        <v>0.05</v>
      </c>
      <c r="E98" s="443">
        <v>2</v>
      </c>
      <c r="F98" s="444">
        <f t="shared" si="21"/>
        <v>5.1020408163265307E-2</v>
      </c>
      <c r="G98" s="445" t="s">
        <v>20</v>
      </c>
      <c r="H98" s="446">
        <f>I89/D98</f>
        <v>2.9999999999999996</v>
      </c>
      <c r="I98" s="447">
        <f t="shared" si="22"/>
        <v>0.2</v>
      </c>
      <c r="J98" s="445" t="s">
        <v>20</v>
      </c>
      <c r="K98" s="448">
        <f t="shared" si="23"/>
        <v>0.20408163265306123</v>
      </c>
      <c r="L98" s="445" t="s">
        <v>20</v>
      </c>
      <c r="M98" s="1641"/>
      <c r="N98" s="1642"/>
      <c r="O98" s="1643"/>
      <c r="P98" s="362"/>
      <c r="Q98" s="4"/>
      <c r="R98" s="4"/>
      <c r="S98" s="4"/>
      <c r="T98" s="4"/>
      <c r="U98" s="4"/>
      <c r="V98" s="4"/>
    </row>
    <row r="99" spans="1:22" ht="20.25">
      <c r="A99" s="5"/>
      <c r="B99" s="449" t="s">
        <v>404</v>
      </c>
      <c r="C99" s="450">
        <f>SUM(C93:C98)</f>
        <v>412</v>
      </c>
      <c r="D99" s="451"/>
      <c r="E99" s="451"/>
      <c r="F99" s="452"/>
      <c r="G99" s="452"/>
      <c r="H99" s="452"/>
      <c r="I99" s="453">
        <f>SUM(I93:I98)</f>
        <v>20.68</v>
      </c>
      <c r="J99" s="453" t="s">
        <v>20</v>
      </c>
      <c r="K99" s="454">
        <f>SUM(K93:K98)</f>
        <v>21.102040816326529</v>
      </c>
      <c r="L99" s="454" t="s">
        <v>20</v>
      </c>
      <c r="M99" s="455"/>
      <c r="N99" s="455"/>
      <c r="O99" s="456"/>
      <c r="P99" s="362"/>
      <c r="Q99" s="4"/>
      <c r="R99" s="4"/>
      <c r="S99" s="4"/>
      <c r="T99" s="4"/>
      <c r="U99" s="4"/>
      <c r="V99" s="4"/>
    </row>
    <row r="100" spans="1:22">
      <c r="A100" s="5"/>
      <c r="B100" s="1573" t="s">
        <v>617</v>
      </c>
      <c r="C100" s="1574"/>
      <c r="D100" s="1574"/>
      <c r="E100" s="1574"/>
      <c r="F100" s="1574"/>
      <c r="G100" s="1574"/>
      <c r="H100" s="1574"/>
      <c r="I100" s="1574"/>
      <c r="J100" s="1574"/>
      <c r="K100" s="1574"/>
      <c r="L100" s="1574"/>
      <c r="M100" s="1574"/>
      <c r="N100" s="1574"/>
      <c r="O100" s="1575"/>
      <c r="P100" s="362"/>
      <c r="Q100" s="4"/>
      <c r="R100" s="4"/>
      <c r="S100" s="4"/>
      <c r="T100" s="4"/>
      <c r="U100" s="4"/>
      <c r="V100" s="4"/>
    </row>
    <row r="101" spans="1:22">
      <c r="A101" s="5"/>
      <c r="B101" s="1576"/>
      <c r="C101" s="1577"/>
      <c r="D101" s="1577"/>
      <c r="E101" s="1577"/>
      <c r="F101" s="1577"/>
      <c r="G101" s="1577"/>
      <c r="H101" s="1577"/>
      <c r="I101" s="1577"/>
      <c r="J101" s="1577"/>
      <c r="K101" s="1577"/>
      <c r="L101" s="1577"/>
      <c r="M101" s="1577"/>
      <c r="N101" s="1577"/>
      <c r="O101" s="1578"/>
      <c r="P101" s="362"/>
      <c r="Q101" s="4"/>
      <c r="R101" s="4"/>
      <c r="S101" s="4"/>
      <c r="T101" s="4"/>
      <c r="U101" s="4"/>
      <c r="V101" s="4"/>
    </row>
    <row r="102" spans="1:22" ht="15.75">
      <c r="A102" s="5"/>
      <c r="B102" s="1644" t="s">
        <v>406</v>
      </c>
      <c r="C102" s="1646" t="s">
        <v>29</v>
      </c>
      <c r="D102" s="1647" t="s">
        <v>407</v>
      </c>
      <c r="E102" s="1648" t="s">
        <v>421</v>
      </c>
      <c r="F102" s="1649" t="s">
        <v>409</v>
      </c>
      <c r="G102" s="1640" t="s">
        <v>410</v>
      </c>
      <c r="H102" s="1601" t="s">
        <v>411</v>
      </c>
      <c r="I102" s="1602"/>
      <c r="J102" s="1602"/>
      <c r="K102" s="1595" t="s">
        <v>422</v>
      </c>
      <c r="L102" s="1598" t="s">
        <v>423</v>
      </c>
      <c r="M102" s="1601" t="s">
        <v>424</v>
      </c>
      <c r="N102" s="1602"/>
      <c r="O102" s="1603"/>
      <c r="P102" s="362"/>
      <c r="Q102" s="4"/>
      <c r="R102" s="401" t="s">
        <v>406</v>
      </c>
      <c r="S102" s="4"/>
      <c r="T102" s="4"/>
      <c r="U102" s="4"/>
      <c r="V102" s="4"/>
    </row>
    <row r="103" spans="1:22">
      <c r="A103" s="5"/>
      <c r="B103" s="1579"/>
      <c r="C103" s="1581"/>
      <c r="D103" s="1583"/>
      <c r="E103" s="1585"/>
      <c r="F103" s="1587"/>
      <c r="G103" s="1589"/>
      <c r="H103" s="1591"/>
      <c r="I103" s="1592"/>
      <c r="J103" s="1592"/>
      <c r="K103" s="1596"/>
      <c r="L103" s="1599"/>
      <c r="M103" s="1591"/>
      <c r="N103" s="1592"/>
      <c r="O103" s="1604"/>
      <c r="P103" s="362"/>
      <c r="Q103" s="4"/>
      <c r="R103" s="4"/>
      <c r="S103" s="4"/>
      <c r="T103" s="4"/>
      <c r="U103" s="4"/>
      <c r="V103" s="4"/>
    </row>
    <row r="104" spans="1:22">
      <c r="A104" s="5"/>
      <c r="B104" s="1579"/>
      <c r="C104" s="1581"/>
      <c r="D104" s="1583"/>
      <c r="E104" s="1585"/>
      <c r="F104" s="1587"/>
      <c r="G104" s="1589"/>
      <c r="H104" s="1591"/>
      <c r="I104" s="1592"/>
      <c r="J104" s="1592"/>
      <c r="K104" s="1596"/>
      <c r="L104" s="1599"/>
      <c r="M104" s="1591"/>
      <c r="N104" s="1592"/>
      <c r="O104" s="1604"/>
      <c r="P104" s="362"/>
      <c r="Q104" s="4"/>
      <c r="R104" s="4"/>
      <c r="S104" s="4"/>
      <c r="T104" s="4"/>
      <c r="U104" s="4"/>
      <c r="V104" s="4"/>
    </row>
    <row r="105" spans="1:22">
      <c r="A105" s="5"/>
      <c r="B105" s="1645"/>
      <c r="C105" s="1582"/>
      <c r="D105" s="1584"/>
      <c r="E105" s="1586"/>
      <c r="F105" s="1588"/>
      <c r="G105" s="1590"/>
      <c r="H105" s="1593"/>
      <c r="I105" s="1594"/>
      <c r="J105" s="1594"/>
      <c r="K105" s="1597"/>
      <c r="L105" s="1600"/>
      <c r="M105" s="1593"/>
      <c r="N105" s="1594"/>
      <c r="O105" s="1605"/>
      <c r="P105" s="362"/>
      <c r="Q105" s="4"/>
      <c r="R105" s="4"/>
      <c r="S105" s="4"/>
      <c r="T105" s="4"/>
      <c r="U105" s="4"/>
      <c r="V105" s="4"/>
    </row>
    <row r="106" spans="1:22" ht="15.75">
      <c r="A106" s="5"/>
      <c r="B106" s="372" t="s">
        <v>395</v>
      </c>
      <c r="C106" s="436">
        <f t="shared" ref="C106:C111" si="24">C93</f>
        <v>100</v>
      </c>
      <c r="D106" s="403" t="s">
        <v>415</v>
      </c>
      <c r="E106" s="404">
        <v>2.5</v>
      </c>
      <c r="F106" s="405">
        <f t="shared" ref="F106:F111" si="25">IF(C106=0,0,E106-(E106*E93%))</f>
        <v>2.4500000000000002</v>
      </c>
      <c r="G106" s="457">
        <f t="shared" ref="G106:G111" si="26">I93</f>
        <v>3</v>
      </c>
      <c r="H106" s="407">
        <f t="shared" ref="H106:H111" si="27">IF(I93=0,0,INT(I93/F106))</f>
        <v>1</v>
      </c>
      <c r="I106" s="408">
        <f t="shared" ref="I106:I111" si="28">I93-(F106*H106)</f>
        <v>0.54999999999999982</v>
      </c>
      <c r="J106" s="409" t="str">
        <f t="shared" ref="J106:J112" si="29">IF(I106=0,0,"Kg")</f>
        <v>Kg</v>
      </c>
      <c r="K106" s="410">
        <v>12</v>
      </c>
      <c r="L106" s="458">
        <f t="shared" ref="L106:L111" si="30">C93/H93</f>
        <v>20</v>
      </c>
      <c r="M106" s="407">
        <f t="shared" ref="M106:M111" si="31">IF(C93=0,0,INT(L106/K106))</f>
        <v>1</v>
      </c>
      <c r="N106" s="408">
        <f t="shared" ref="N106:N111" si="32">(C93/H93)-(M106*K106)</f>
        <v>8</v>
      </c>
      <c r="O106" s="412" t="str">
        <f t="shared" ref="O106:O112" si="33">IF(N106=0,0,"Louches")</f>
        <v>Louches</v>
      </c>
      <c r="P106" s="362"/>
      <c r="Q106" s="4"/>
      <c r="R106" s="1564" t="s">
        <v>386</v>
      </c>
      <c r="S106" s="1564"/>
      <c r="T106" s="1564"/>
      <c r="U106" s="1564"/>
      <c r="V106" s="1564"/>
    </row>
    <row r="107" spans="1:22">
      <c r="A107" s="5"/>
      <c r="B107" s="372" t="s">
        <v>397</v>
      </c>
      <c r="C107" s="436">
        <f t="shared" si="24"/>
        <v>100</v>
      </c>
      <c r="D107" s="403" t="s">
        <v>415</v>
      </c>
      <c r="E107" s="404">
        <v>2.5</v>
      </c>
      <c r="F107" s="405">
        <f t="shared" si="25"/>
        <v>2.4500000000000002</v>
      </c>
      <c r="G107" s="457">
        <f t="shared" si="26"/>
        <v>4</v>
      </c>
      <c r="H107" s="407">
        <f t="shared" si="27"/>
        <v>1</v>
      </c>
      <c r="I107" s="408">
        <f t="shared" si="28"/>
        <v>1.5499999999999998</v>
      </c>
      <c r="J107" s="409" t="str">
        <f t="shared" si="29"/>
        <v>Kg</v>
      </c>
      <c r="K107" s="410">
        <v>20</v>
      </c>
      <c r="L107" s="458">
        <f t="shared" si="30"/>
        <v>26.666666666666668</v>
      </c>
      <c r="M107" s="407">
        <f t="shared" si="31"/>
        <v>1</v>
      </c>
      <c r="N107" s="408">
        <f t="shared" si="32"/>
        <v>6.6666666666666679</v>
      </c>
      <c r="O107" s="412" t="str">
        <f t="shared" si="33"/>
        <v>Louches</v>
      </c>
      <c r="P107" s="362"/>
      <c r="Q107" s="4"/>
      <c r="R107" s="4"/>
      <c r="S107" s="4"/>
      <c r="T107" s="4"/>
      <c r="U107" s="4"/>
      <c r="V107" s="4"/>
    </row>
    <row r="108" spans="1:22">
      <c r="A108" s="5"/>
      <c r="B108" s="382" t="s">
        <v>361</v>
      </c>
      <c r="C108" s="436">
        <f t="shared" si="24"/>
        <v>100</v>
      </c>
      <c r="D108" s="403" t="s">
        <v>415</v>
      </c>
      <c r="E108" s="404">
        <v>2.5</v>
      </c>
      <c r="F108" s="405">
        <f t="shared" si="25"/>
        <v>2.4500000000000002</v>
      </c>
      <c r="G108" s="457">
        <f t="shared" si="26"/>
        <v>6</v>
      </c>
      <c r="H108" s="407">
        <f t="shared" si="27"/>
        <v>2</v>
      </c>
      <c r="I108" s="408">
        <f t="shared" si="28"/>
        <v>1.0999999999999996</v>
      </c>
      <c r="J108" s="409" t="str">
        <f t="shared" si="29"/>
        <v>Kg</v>
      </c>
      <c r="K108" s="410">
        <v>13</v>
      </c>
      <c r="L108" s="458">
        <f t="shared" si="30"/>
        <v>40</v>
      </c>
      <c r="M108" s="407">
        <f t="shared" si="31"/>
        <v>3</v>
      </c>
      <c r="N108" s="408">
        <f t="shared" si="32"/>
        <v>1</v>
      </c>
      <c r="O108" s="412" t="str">
        <f t="shared" si="33"/>
        <v>Louches</v>
      </c>
      <c r="P108" s="362"/>
      <c r="Q108" s="4"/>
      <c r="R108" s="4"/>
      <c r="S108" s="4"/>
      <c r="T108" s="4"/>
      <c r="U108" s="4"/>
      <c r="V108" s="4"/>
    </row>
    <row r="109" spans="1:22">
      <c r="A109" s="5"/>
      <c r="B109" s="372" t="s">
        <v>398</v>
      </c>
      <c r="C109" s="436">
        <f t="shared" si="24"/>
        <v>100</v>
      </c>
      <c r="D109" s="403" t="s">
        <v>415</v>
      </c>
      <c r="E109" s="404">
        <v>2.5</v>
      </c>
      <c r="F109" s="405">
        <f t="shared" si="25"/>
        <v>2.4500000000000002</v>
      </c>
      <c r="G109" s="457">
        <f t="shared" si="26"/>
        <v>7.0000000000000009</v>
      </c>
      <c r="H109" s="407">
        <f t="shared" si="27"/>
        <v>2</v>
      </c>
      <c r="I109" s="408">
        <f t="shared" si="28"/>
        <v>2.1000000000000005</v>
      </c>
      <c r="J109" s="409" t="str">
        <f t="shared" si="29"/>
        <v>Kg</v>
      </c>
      <c r="K109" s="410">
        <v>20</v>
      </c>
      <c r="L109" s="458">
        <f t="shared" si="30"/>
        <v>46.666666666666671</v>
      </c>
      <c r="M109" s="407">
        <f t="shared" si="31"/>
        <v>2</v>
      </c>
      <c r="N109" s="408">
        <f t="shared" si="32"/>
        <v>6.6666666666666714</v>
      </c>
      <c r="O109" s="412" t="str">
        <f t="shared" si="33"/>
        <v>Louches</v>
      </c>
      <c r="P109" s="362"/>
      <c r="Q109" s="4"/>
      <c r="R109" s="381" t="s">
        <v>396</v>
      </c>
      <c r="S109" s="4"/>
      <c r="T109" s="4"/>
      <c r="U109" s="4"/>
      <c r="V109" s="4"/>
    </row>
    <row r="110" spans="1:22">
      <c r="A110" s="5"/>
      <c r="B110" s="372" t="s">
        <v>400</v>
      </c>
      <c r="C110" s="436">
        <f t="shared" si="24"/>
        <v>8</v>
      </c>
      <c r="D110" s="403" t="s">
        <v>415</v>
      </c>
      <c r="E110" s="404">
        <v>2.5</v>
      </c>
      <c r="F110" s="405">
        <f t="shared" si="25"/>
        <v>2.4500000000000002</v>
      </c>
      <c r="G110" s="457">
        <f t="shared" si="26"/>
        <v>0.48</v>
      </c>
      <c r="H110" s="407">
        <f t="shared" si="27"/>
        <v>0</v>
      </c>
      <c r="I110" s="408">
        <f t="shared" si="28"/>
        <v>0.48</v>
      </c>
      <c r="J110" s="409" t="str">
        <f t="shared" si="29"/>
        <v>Kg</v>
      </c>
      <c r="K110" s="410">
        <v>7.5</v>
      </c>
      <c r="L110" s="458">
        <f t="shared" si="30"/>
        <v>3.2</v>
      </c>
      <c r="M110" s="407">
        <f t="shared" si="31"/>
        <v>0</v>
      </c>
      <c r="N110" s="408">
        <f t="shared" si="32"/>
        <v>3.2</v>
      </c>
      <c r="O110" s="412" t="str">
        <f t="shared" si="33"/>
        <v>Louches</v>
      </c>
      <c r="P110" s="362"/>
      <c r="Q110" s="4"/>
      <c r="R110" s="4"/>
      <c r="S110" s="4"/>
      <c r="T110" s="4"/>
      <c r="U110" s="4"/>
      <c r="V110" s="4"/>
    </row>
    <row r="111" spans="1:22">
      <c r="A111" s="5"/>
      <c r="B111" s="372" t="s">
        <v>402</v>
      </c>
      <c r="C111" s="436">
        <f t="shared" si="24"/>
        <v>4</v>
      </c>
      <c r="D111" s="403" t="s">
        <v>415</v>
      </c>
      <c r="E111" s="404">
        <v>2.5</v>
      </c>
      <c r="F111" s="405">
        <f t="shared" si="25"/>
        <v>2.4500000000000002</v>
      </c>
      <c r="G111" s="457">
        <f t="shared" si="26"/>
        <v>0.2</v>
      </c>
      <c r="H111" s="407">
        <f t="shared" si="27"/>
        <v>0</v>
      </c>
      <c r="I111" s="408">
        <f t="shared" si="28"/>
        <v>0.2</v>
      </c>
      <c r="J111" s="409" t="str">
        <f t="shared" si="29"/>
        <v>Kg</v>
      </c>
      <c r="K111" s="410">
        <v>10</v>
      </c>
      <c r="L111" s="458">
        <f t="shared" si="30"/>
        <v>1.3333333333333335</v>
      </c>
      <c r="M111" s="407">
        <f t="shared" si="31"/>
        <v>0</v>
      </c>
      <c r="N111" s="408">
        <f t="shared" si="32"/>
        <v>1.3333333333333335</v>
      </c>
      <c r="O111" s="412" t="str">
        <f t="shared" si="33"/>
        <v>Louches</v>
      </c>
      <c r="P111" s="362"/>
      <c r="Q111" s="4"/>
      <c r="R111" s="4"/>
      <c r="S111" s="4"/>
      <c r="T111" s="4"/>
      <c r="U111" s="4"/>
      <c r="V111" s="4"/>
    </row>
    <row r="112" spans="1:22">
      <c r="A112" s="5"/>
      <c r="B112" s="1565" t="s">
        <v>404</v>
      </c>
      <c r="C112" s="1567">
        <f>SUM(C106:C111)</f>
        <v>412</v>
      </c>
      <c r="D112" s="459"/>
      <c r="E112" s="459"/>
      <c r="F112" s="459"/>
      <c r="G112" s="1551">
        <f>SUM(G106:G111)</f>
        <v>20.68</v>
      </c>
      <c r="H112" s="1553">
        <f>SUM(H106:H111)</f>
        <v>6</v>
      </c>
      <c r="I112" s="1555">
        <f>SUM(I106:I111)</f>
        <v>5.9799999999999995</v>
      </c>
      <c r="J112" s="1638" t="str">
        <f t="shared" si="29"/>
        <v>Kg</v>
      </c>
      <c r="K112" s="459"/>
      <c r="L112" s="1551">
        <f>SUM(L106:L111)</f>
        <v>137.86666666666667</v>
      </c>
      <c r="M112" s="1553">
        <f>SUM(M106:M111)</f>
        <v>7</v>
      </c>
      <c r="N112" s="1555">
        <f>SUM(N106:N111)</f>
        <v>26.866666666666671</v>
      </c>
      <c r="O112" s="1620" t="str">
        <f t="shared" si="33"/>
        <v>Louches</v>
      </c>
      <c r="P112" s="362"/>
      <c r="Q112" s="4"/>
      <c r="R112" s="4"/>
      <c r="S112" s="4"/>
      <c r="T112" s="4"/>
      <c r="U112" s="4"/>
      <c r="V112" s="4"/>
    </row>
    <row r="113" spans="1:22">
      <c r="A113" s="5"/>
      <c r="B113" s="1566"/>
      <c r="C113" s="1568"/>
      <c r="D113" s="393"/>
      <c r="E113" s="393"/>
      <c r="F113" s="393"/>
      <c r="G113" s="1552"/>
      <c r="H113" s="1554"/>
      <c r="I113" s="1556"/>
      <c r="J113" s="1639"/>
      <c r="K113" s="393"/>
      <c r="L113" s="1552"/>
      <c r="M113" s="1554"/>
      <c r="N113" s="1556"/>
      <c r="O113" s="1621"/>
      <c r="P113" s="362"/>
      <c r="Q113" s="4"/>
      <c r="R113" s="4"/>
      <c r="S113" s="4"/>
      <c r="T113" s="4"/>
      <c r="U113" s="4"/>
      <c r="V113" s="4"/>
    </row>
    <row r="114" spans="1:22">
      <c r="A114" s="5"/>
      <c r="B114" s="1622" t="s">
        <v>425</v>
      </c>
      <c r="C114" s="1623"/>
      <c r="D114" s="1623"/>
      <c r="E114" s="1623"/>
      <c r="F114" s="1623"/>
      <c r="G114" s="1623"/>
      <c r="H114" s="1623"/>
      <c r="I114" s="1623"/>
      <c r="J114" s="1623"/>
      <c r="K114" s="1623"/>
      <c r="L114" s="1623"/>
      <c r="M114" s="1623"/>
      <c r="N114" s="1623"/>
      <c r="O114" s="1624"/>
      <c r="P114" s="362"/>
      <c r="Q114" s="4"/>
      <c r="R114" s="4"/>
      <c r="S114" s="4"/>
      <c r="T114" s="4"/>
      <c r="U114" s="4"/>
      <c r="V114" s="4"/>
    </row>
    <row r="115" spans="1:22">
      <c r="A115" s="5"/>
      <c r="B115" s="1625"/>
      <c r="C115" s="1626"/>
      <c r="D115" s="1626"/>
      <c r="E115" s="1626"/>
      <c r="F115" s="1626"/>
      <c r="G115" s="1626"/>
      <c r="H115" s="1626"/>
      <c r="I115" s="1626"/>
      <c r="J115" s="1626"/>
      <c r="K115" s="1626"/>
      <c r="L115" s="1626"/>
      <c r="M115" s="1626"/>
      <c r="N115" s="1626"/>
      <c r="O115" s="1627"/>
      <c r="P115" s="362"/>
      <c r="Q115" s="4"/>
      <c r="R115" s="4"/>
      <c r="S115" s="4"/>
      <c r="T115" s="4"/>
      <c r="U115" s="4"/>
      <c r="V115" s="4"/>
    </row>
    <row r="116" spans="1:22">
      <c r="A116" s="5"/>
      <c r="B116" s="1628" t="s">
        <v>95</v>
      </c>
      <c r="C116" s="1630" t="s">
        <v>29</v>
      </c>
      <c r="D116" s="1632" t="s">
        <v>388</v>
      </c>
      <c r="E116" s="1634" t="s">
        <v>426</v>
      </c>
      <c r="F116" s="1636" t="s">
        <v>390</v>
      </c>
      <c r="G116" s="1609" t="s">
        <v>391</v>
      </c>
      <c r="H116" s="1609"/>
      <c r="I116" s="1609" t="s">
        <v>420</v>
      </c>
      <c r="J116" s="1609"/>
      <c r="K116" s="1609" t="s">
        <v>393</v>
      </c>
      <c r="L116" s="1611"/>
      <c r="M116" s="435" t="s">
        <v>394</v>
      </c>
      <c r="N116" s="367"/>
      <c r="O116" s="368"/>
      <c r="P116" s="362"/>
      <c r="Q116" s="4"/>
      <c r="R116" s="4"/>
      <c r="S116" s="4"/>
      <c r="T116" s="4"/>
      <c r="U116" s="4"/>
      <c r="V116" s="4"/>
    </row>
    <row r="117" spans="1:22">
      <c r="A117" s="5"/>
      <c r="B117" s="1629"/>
      <c r="C117" s="1631"/>
      <c r="D117" s="1633"/>
      <c r="E117" s="1635"/>
      <c r="F117" s="1637"/>
      <c r="G117" s="1610"/>
      <c r="H117" s="1610"/>
      <c r="I117" s="1610"/>
      <c r="J117" s="1610"/>
      <c r="K117" s="1612"/>
      <c r="L117" s="1613"/>
      <c r="M117" s="1614"/>
      <c r="N117" s="1615"/>
      <c r="O117" s="1616"/>
      <c r="P117" s="362"/>
      <c r="Q117" s="4"/>
      <c r="R117" s="4"/>
      <c r="S117" s="4"/>
      <c r="T117" s="4"/>
      <c r="U117" s="4"/>
      <c r="V117" s="4"/>
    </row>
    <row r="118" spans="1:22" ht="15.75">
      <c r="A118" s="5"/>
      <c r="B118" s="372" t="s">
        <v>395</v>
      </c>
      <c r="C118" s="436">
        <f t="shared" ref="C118:C123" si="34">C61</f>
        <v>100</v>
      </c>
      <c r="D118" s="437">
        <v>0.04</v>
      </c>
      <c r="E118" s="404">
        <v>1</v>
      </c>
      <c r="F118" s="376">
        <v>5</v>
      </c>
      <c r="G118" s="1606">
        <f t="shared" ref="G118:G123" si="35">IF(C118=0,0,(D118*E118)/(100-F118)*100)</f>
        <v>4.2105263157894736E-2</v>
      </c>
      <c r="H118" s="1607"/>
      <c r="I118" s="1608">
        <f t="shared" ref="I118:I123" si="36">(D118*E118)*C118</f>
        <v>4</v>
      </c>
      <c r="J118" s="1608"/>
      <c r="K118" s="460">
        <f t="shared" ref="K118:K123" si="37">G118*C118</f>
        <v>4.2105263157894735</v>
      </c>
      <c r="L118" s="461"/>
      <c r="M118" s="1614"/>
      <c r="N118" s="1615"/>
      <c r="O118" s="1616"/>
      <c r="P118" s="362"/>
      <c r="Q118" s="4"/>
      <c r="R118" s="1564" t="s">
        <v>386</v>
      </c>
      <c r="S118" s="1564"/>
      <c r="T118" s="1564"/>
      <c r="U118" s="1564"/>
      <c r="V118" s="1564"/>
    </row>
    <row r="119" spans="1:22">
      <c r="A119" s="5"/>
      <c r="B119" s="372" t="s">
        <v>397</v>
      </c>
      <c r="C119" s="436">
        <f t="shared" si="34"/>
        <v>100</v>
      </c>
      <c r="D119" s="437">
        <v>0.04</v>
      </c>
      <c r="E119" s="404">
        <v>1</v>
      </c>
      <c r="F119" s="376">
        <v>5</v>
      </c>
      <c r="G119" s="1606">
        <f t="shared" si="35"/>
        <v>4.2105263157894736E-2</v>
      </c>
      <c r="H119" s="1607"/>
      <c r="I119" s="1608">
        <f t="shared" si="36"/>
        <v>4</v>
      </c>
      <c r="J119" s="1608"/>
      <c r="K119" s="460">
        <f t="shared" si="37"/>
        <v>4.2105263157894735</v>
      </c>
      <c r="L119" s="461"/>
      <c r="M119" s="1614"/>
      <c r="N119" s="1615"/>
      <c r="O119" s="1616"/>
      <c r="P119" s="362"/>
      <c r="Q119" s="4"/>
      <c r="R119" s="4"/>
      <c r="S119" s="4"/>
      <c r="T119" s="4"/>
      <c r="U119" s="4"/>
      <c r="V119" s="4"/>
    </row>
    <row r="120" spans="1:22">
      <c r="A120" s="5"/>
      <c r="B120" s="382" t="s">
        <v>361</v>
      </c>
      <c r="C120" s="436">
        <f t="shared" si="34"/>
        <v>100</v>
      </c>
      <c r="D120" s="437">
        <v>0.1</v>
      </c>
      <c r="E120" s="404">
        <v>1</v>
      </c>
      <c r="F120" s="376">
        <v>5</v>
      </c>
      <c r="G120" s="1606">
        <f t="shared" si="35"/>
        <v>0.10526315789473684</v>
      </c>
      <c r="H120" s="1607"/>
      <c r="I120" s="1608">
        <f t="shared" si="36"/>
        <v>10</v>
      </c>
      <c r="J120" s="1608"/>
      <c r="K120" s="460">
        <f t="shared" si="37"/>
        <v>10.526315789473683</v>
      </c>
      <c r="L120" s="461"/>
      <c r="M120" s="1614"/>
      <c r="N120" s="1615"/>
      <c r="O120" s="1616"/>
      <c r="P120" s="362"/>
      <c r="Q120" s="4"/>
      <c r="R120" s="4"/>
      <c r="S120" s="4"/>
      <c r="T120" s="4"/>
      <c r="U120" s="4"/>
      <c r="V120" s="4"/>
    </row>
    <row r="121" spans="1:22">
      <c r="A121" s="5"/>
      <c r="B121" s="372" t="s">
        <v>398</v>
      </c>
      <c r="C121" s="436">
        <f t="shared" si="34"/>
        <v>100</v>
      </c>
      <c r="D121" s="437">
        <v>0.09</v>
      </c>
      <c r="E121" s="404">
        <v>1</v>
      </c>
      <c r="F121" s="376">
        <v>5</v>
      </c>
      <c r="G121" s="1606">
        <f t="shared" si="35"/>
        <v>9.4736842105263147E-2</v>
      </c>
      <c r="H121" s="1607"/>
      <c r="I121" s="1608">
        <f t="shared" si="36"/>
        <v>9</v>
      </c>
      <c r="J121" s="1608"/>
      <c r="K121" s="460">
        <f t="shared" si="37"/>
        <v>9.473684210526315</v>
      </c>
      <c r="L121" s="461"/>
      <c r="M121" s="1614"/>
      <c r="N121" s="1615"/>
      <c r="O121" s="1616"/>
      <c r="P121" s="362"/>
      <c r="Q121" s="4"/>
      <c r="R121" s="381" t="s">
        <v>396</v>
      </c>
      <c r="S121" s="4"/>
      <c r="T121" s="4"/>
      <c r="U121" s="4"/>
      <c r="V121" s="4"/>
    </row>
    <row r="122" spans="1:22">
      <c r="A122" s="5"/>
      <c r="B122" s="372" t="s">
        <v>400</v>
      </c>
      <c r="C122" s="436">
        <f t="shared" si="34"/>
        <v>8</v>
      </c>
      <c r="D122" s="437">
        <v>0.1</v>
      </c>
      <c r="E122" s="404">
        <v>1</v>
      </c>
      <c r="F122" s="376">
        <v>5</v>
      </c>
      <c r="G122" s="1606">
        <f t="shared" si="35"/>
        <v>0.10526315789473684</v>
      </c>
      <c r="H122" s="1607"/>
      <c r="I122" s="1608">
        <f t="shared" si="36"/>
        <v>0.8</v>
      </c>
      <c r="J122" s="1608"/>
      <c r="K122" s="460">
        <f t="shared" si="37"/>
        <v>0.84210526315789469</v>
      </c>
      <c r="L122" s="461"/>
      <c r="M122" s="1614"/>
      <c r="N122" s="1615"/>
      <c r="O122" s="1616"/>
      <c r="P122" s="362"/>
      <c r="Q122" s="4"/>
      <c r="R122" s="4"/>
      <c r="S122" s="4"/>
      <c r="T122" s="4"/>
      <c r="U122" s="4"/>
      <c r="V122" s="4"/>
    </row>
    <row r="123" spans="1:22">
      <c r="A123" s="5"/>
      <c r="B123" s="372" t="s">
        <v>402</v>
      </c>
      <c r="C123" s="436">
        <f t="shared" si="34"/>
        <v>4</v>
      </c>
      <c r="D123" s="437">
        <v>7.0000000000000007E-2</v>
      </c>
      <c r="E123" s="404">
        <v>1</v>
      </c>
      <c r="F123" s="376">
        <v>5</v>
      </c>
      <c r="G123" s="1606">
        <f t="shared" si="35"/>
        <v>7.3684210526315796E-2</v>
      </c>
      <c r="H123" s="1607"/>
      <c r="I123" s="1608">
        <f t="shared" si="36"/>
        <v>0.28000000000000003</v>
      </c>
      <c r="J123" s="1608"/>
      <c r="K123" s="460">
        <f t="shared" si="37"/>
        <v>0.29473684210526319</v>
      </c>
      <c r="L123" s="461"/>
      <c r="M123" s="1614"/>
      <c r="N123" s="1615"/>
      <c r="O123" s="1616"/>
      <c r="P123" s="362"/>
      <c r="Q123" s="4"/>
      <c r="R123" s="4"/>
      <c r="S123" s="4"/>
      <c r="T123" s="4"/>
      <c r="U123" s="4"/>
      <c r="V123" s="4"/>
    </row>
    <row r="124" spans="1:22" ht="20.25">
      <c r="A124" s="5"/>
      <c r="B124" s="462" t="s">
        <v>404</v>
      </c>
      <c r="C124" s="463">
        <f>SUM(C118:C123)</f>
        <v>412</v>
      </c>
      <c r="D124" s="464"/>
      <c r="E124" s="464"/>
      <c r="F124" s="459"/>
      <c r="G124" s="459"/>
      <c r="H124" s="459"/>
      <c r="I124" s="1617">
        <f>SUM(I118:I123)</f>
        <v>28.080000000000002</v>
      </c>
      <c r="J124" s="1617"/>
      <c r="K124" s="1618">
        <f>SUM(K118:K123)</f>
        <v>29.557894736842101</v>
      </c>
      <c r="L124" s="1619"/>
      <c r="M124" s="1614"/>
      <c r="N124" s="1615"/>
      <c r="O124" s="1616"/>
      <c r="P124" s="362"/>
      <c r="Q124" s="4"/>
      <c r="R124" s="4"/>
      <c r="S124" s="4"/>
      <c r="T124" s="4"/>
      <c r="U124" s="4"/>
      <c r="V124" s="4"/>
    </row>
    <row r="125" spans="1:22">
      <c r="A125" s="5"/>
      <c r="B125" s="1573" t="s">
        <v>618</v>
      </c>
      <c r="C125" s="1574"/>
      <c r="D125" s="1574"/>
      <c r="E125" s="1574"/>
      <c r="F125" s="1574"/>
      <c r="G125" s="1574"/>
      <c r="H125" s="1574"/>
      <c r="I125" s="1574"/>
      <c r="J125" s="1574"/>
      <c r="K125" s="1574"/>
      <c r="L125" s="1574"/>
      <c r="M125" s="1574"/>
      <c r="N125" s="1574"/>
      <c r="O125" s="1575"/>
      <c r="P125" s="362"/>
      <c r="Q125" s="4"/>
      <c r="R125" s="4"/>
      <c r="S125" s="4"/>
      <c r="T125" s="4"/>
      <c r="U125" s="4"/>
      <c r="V125" s="4"/>
    </row>
    <row r="126" spans="1:22">
      <c r="A126" s="5"/>
      <c r="B126" s="1576"/>
      <c r="C126" s="1577"/>
      <c r="D126" s="1577"/>
      <c r="E126" s="1577"/>
      <c r="F126" s="1577"/>
      <c r="G126" s="1577"/>
      <c r="H126" s="1577"/>
      <c r="I126" s="1577"/>
      <c r="J126" s="1577"/>
      <c r="K126" s="1577"/>
      <c r="L126" s="1577"/>
      <c r="M126" s="1577"/>
      <c r="N126" s="1577"/>
      <c r="O126" s="1578"/>
      <c r="P126" s="362"/>
      <c r="Q126" s="4"/>
      <c r="R126" s="4"/>
      <c r="S126" s="4"/>
      <c r="T126" s="4"/>
      <c r="U126" s="4"/>
      <c r="V126" s="4"/>
    </row>
    <row r="127" spans="1:22" ht="15.75">
      <c r="A127" s="5"/>
      <c r="B127" s="1579" t="s">
        <v>406</v>
      </c>
      <c r="C127" s="1580" t="s">
        <v>29</v>
      </c>
      <c r="D127" s="1583" t="s">
        <v>407</v>
      </c>
      <c r="E127" s="1585" t="s">
        <v>421</v>
      </c>
      <c r="F127" s="1587" t="s">
        <v>409</v>
      </c>
      <c r="G127" s="1589" t="s">
        <v>410</v>
      </c>
      <c r="H127" s="1591" t="s">
        <v>411</v>
      </c>
      <c r="I127" s="1592"/>
      <c r="J127" s="1592"/>
      <c r="K127" s="1595" t="s">
        <v>427</v>
      </c>
      <c r="L127" s="1598" t="s">
        <v>423</v>
      </c>
      <c r="M127" s="1601" t="s">
        <v>428</v>
      </c>
      <c r="N127" s="1602"/>
      <c r="O127" s="1603"/>
      <c r="P127" s="362"/>
      <c r="Q127" s="4"/>
      <c r="R127" s="401" t="s">
        <v>406</v>
      </c>
      <c r="S127" s="4"/>
      <c r="T127" s="4"/>
      <c r="U127" s="4"/>
      <c r="V127" s="4"/>
    </row>
    <row r="128" spans="1:22">
      <c r="A128" s="5"/>
      <c r="B128" s="1579"/>
      <c r="C128" s="1581"/>
      <c r="D128" s="1583"/>
      <c r="E128" s="1585"/>
      <c r="F128" s="1587"/>
      <c r="G128" s="1589"/>
      <c r="H128" s="1591"/>
      <c r="I128" s="1592"/>
      <c r="J128" s="1592"/>
      <c r="K128" s="1596"/>
      <c r="L128" s="1599"/>
      <c r="M128" s="1591"/>
      <c r="N128" s="1592"/>
      <c r="O128" s="1604"/>
      <c r="P128" s="362"/>
      <c r="Q128" s="4"/>
      <c r="R128" s="4"/>
      <c r="S128" s="4"/>
      <c r="T128" s="4"/>
      <c r="U128" s="4"/>
      <c r="V128" s="4"/>
    </row>
    <row r="129" spans="1:22">
      <c r="A129" s="5"/>
      <c r="B129" s="1579"/>
      <c r="C129" s="1581"/>
      <c r="D129" s="1583"/>
      <c r="E129" s="1585"/>
      <c r="F129" s="1587"/>
      <c r="G129" s="1589"/>
      <c r="H129" s="1591"/>
      <c r="I129" s="1592"/>
      <c r="J129" s="1592"/>
      <c r="K129" s="1596"/>
      <c r="L129" s="1599"/>
      <c r="M129" s="1591"/>
      <c r="N129" s="1592"/>
      <c r="O129" s="1604"/>
      <c r="P129" s="362"/>
      <c r="Q129" s="4"/>
      <c r="R129" s="4"/>
      <c r="S129" s="4"/>
      <c r="T129" s="4"/>
      <c r="U129" s="4"/>
      <c r="V129" s="4"/>
    </row>
    <row r="130" spans="1:22">
      <c r="A130" s="5"/>
      <c r="B130" s="1579"/>
      <c r="C130" s="1582"/>
      <c r="D130" s="1584"/>
      <c r="E130" s="1586"/>
      <c r="F130" s="1588"/>
      <c r="G130" s="1590"/>
      <c r="H130" s="1593"/>
      <c r="I130" s="1594"/>
      <c r="J130" s="1594"/>
      <c r="K130" s="1597"/>
      <c r="L130" s="1600"/>
      <c r="M130" s="1593"/>
      <c r="N130" s="1594"/>
      <c r="O130" s="1605"/>
      <c r="P130" s="362"/>
      <c r="Q130" s="4"/>
      <c r="R130" s="4"/>
      <c r="S130" s="4"/>
      <c r="T130" s="4"/>
      <c r="U130" s="4"/>
      <c r="V130" s="4"/>
    </row>
    <row r="131" spans="1:22">
      <c r="A131" s="5"/>
      <c r="B131" s="372" t="s">
        <v>395</v>
      </c>
      <c r="C131" s="436">
        <f t="shared" ref="C131:C136" si="38">C118</f>
        <v>100</v>
      </c>
      <c r="D131" s="403" t="s">
        <v>415</v>
      </c>
      <c r="E131" s="404">
        <v>5</v>
      </c>
      <c r="F131" s="405">
        <f t="shared" ref="F131:F136" si="39">IF(C131=0,0,E131-(E131*F118%))</f>
        <v>4.75</v>
      </c>
      <c r="G131" s="465">
        <f t="shared" ref="G131:G136" si="40">I118</f>
        <v>4</v>
      </c>
      <c r="H131" s="407">
        <f t="shared" ref="H131:H136" si="41">IF(I118=0,0,INT(I118/F131))</f>
        <v>0</v>
      </c>
      <c r="I131" s="408">
        <f t="shared" ref="I131:I136" si="42">I118-(F131*H131)</f>
        <v>4</v>
      </c>
      <c r="J131" s="409" t="s">
        <v>429</v>
      </c>
      <c r="K131" s="410">
        <v>12</v>
      </c>
      <c r="L131" s="411">
        <f t="shared" ref="L131:L136" si="43">C118*E118</f>
        <v>100</v>
      </c>
      <c r="M131" s="466">
        <f t="shared" ref="M131:M136" si="44">IF(K131=0,0,INT(E118*C118/K131))</f>
        <v>8</v>
      </c>
      <c r="N131" s="408">
        <f t="shared" ref="N131:N136" si="45">(C118*E118)-(M131*K131)</f>
        <v>4</v>
      </c>
      <c r="O131" s="467" t="str">
        <f t="shared" ref="O131:O137" si="46">IF(N131=0,0,"Louches/Mx")</f>
        <v>Louches/Mx</v>
      </c>
      <c r="P131" s="362"/>
      <c r="Q131" s="4"/>
      <c r="R131" s="4"/>
      <c r="S131" s="4"/>
      <c r="T131" s="4"/>
      <c r="U131" s="4"/>
      <c r="V131" s="4"/>
    </row>
    <row r="132" spans="1:22" ht="15.75">
      <c r="A132" s="5"/>
      <c r="B132" s="372" t="s">
        <v>397</v>
      </c>
      <c r="C132" s="436">
        <f t="shared" si="38"/>
        <v>100</v>
      </c>
      <c r="D132" s="403" t="s">
        <v>415</v>
      </c>
      <c r="E132" s="404">
        <v>1.5</v>
      </c>
      <c r="F132" s="405">
        <f t="shared" si="39"/>
        <v>1.425</v>
      </c>
      <c r="G132" s="465">
        <f t="shared" si="40"/>
        <v>4</v>
      </c>
      <c r="H132" s="407">
        <f t="shared" si="41"/>
        <v>2</v>
      </c>
      <c r="I132" s="408">
        <f t="shared" si="42"/>
        <v>1.1499999999999999</v>
      </c>
      <c r="J132" s="409" t="s">
        <v>429</v>
      </c>
      <c r="K132" s="410">
        <v>20</v>
      </c>
      <c r="L132" s="411">
        <f t="shared" si="43"/>
        <v>100</v>
      </c>
      <c r="M132" s="466">
        <f t="shared" si="44"/>
        <v>5</v>
      </c>
      <c r="N132" s="408">
        <f t="shared" si="45"/>
        <v>0</v>
      </c>
      <c r="O132" s="467">
        <f t="shared" si="46"/>
        <v>0</v>
      </c>
      <c r="P132" s="362"/>
      <c r="Q132" s="4"/>
      <c r="R132" s="1564" t="s">
        <v>386</v>
      </c>
      <c r="S132" s="1564"/>
      <c r="T132" s="1564"/>
      <c r="U132" s="1564"/>
      <c r="V132" s="1564"/>
    </row>
    <row r="133" spans="1:22">
      <c r="A133" s="5"/>
      <c r="B133" s="382" t="s">
        <v>361</v>
      </c>
      <c r="C133" s="436">
        <f t="shared" si="38"/>
        <v>100</v>
      </c>
      <c r="D133" s="403" t="s">
        <v>415</v>
      </c>
      <c r="E133" s="404">
        <v>1.5</v>
      </c>
      <c r="F133" s="405">
        <f t="shared" si="39"/>
        <v>1.425</v>
      </c>
      <c r="G133" s="465">
        <f t="shared" si="40"/>
        <v>10</v>
      </c>
      <c r="H133" s="407">
        <f t="shared" si="41"/>
        <v>7</v>
      </c>
      <c r="I133" s="408">
        <f t="shared" si="42"/>
        <v>2.5000000000000355E-2</v>
      </c>
      <c r="J133" s="409" t="s">
        <v>429</v>
      </c>
      <c r="K133" s="410">
        <v>20</v>
      </c>
      <c r="L133" s="411">
        <f t="shared" si="43"/>
        <v>100</v>
      </c>
      <c r="M133" s="466">
        <f t="shared" si="44"/>
        <v>5</v>
      </c>
      <c r="N133" s="408">
        <f t="shared" si="45"/>
        <v>0</v>
      </c>
      <c r="O133" s="467">
        <f t="shared" si="46"/>
        <v>0</v>
      </c>
      <c r="P133" s="362"/>
      <c r="Q133" s="4"/>
      <c r="R133" s="4"/>
      <c r="S133" s="4"/>
      <c r="T133" s="4"/>
      <c r="U133" s="4"/>
      <c r="V133" s="4"/>
    </row>
    <row r="134" spans="1:22">
      <c r="A134" s="5"/>
      <c r="B134" s="372" t="s">
        <v>398</v>
      </c>
      <c r="C134" s="436">
        <f t="shared" si="38"/>
        <v>100</v>
      </c>
      <c r="D134" s="403" t="s">
        <v>415</v>
      </c>
      <c r="E134" s="404">
        <v>1.5</v>
      </c>
      <c r="F134" s="405">
        <f t="shared" si="39"/>
        <v>1.425</v>
      </c>
      <c r="G134" s="465">
        <f t="shared" si="40"/>
        <v>9</v>
      </c>
      <c r="H134" s="407">
        <f t="shared" si="41"/>
        <v>6</v>
      </c>
      <c r="I134" s="408">
        <f t="shared" si="42"/>
        <v>0.44999999999999929</v>
      </c>
      <c r="J134" s="409" t="s">
        <v>429</v>
      </c>
      <c r="K134" s="410">
        <v>20</v>
      </c>
      <c r="L134" s="411">
        <f t="shared" si="43"/>
        <v>100</v>
      </c>
      <c r="M134" s="466">
        <f t="shared" si="44"/>
        <v>5</v>
      </c>
      <c r="N134" s="408">
        <f t="shared" si="45"/>
        <v>0</v>
      </c>
      <c r="O134" s="467">
        <f t="shared" si="46"/>
        <v>0</v>
      </c>
      <c r="P134" s="362"/>
      <c r="Q134" s="4"/>
      <c r="R134" s="381" t="s">
        <v>396</v>
      </c>
      <c r="S134" s="4"/>
      <c r="T134" s="4"/>
      <c r="U134" s="4"/>
      <c r="V134" s="4"/>
    </row>
    <row r="135" spans="1:22">
      <c r="A135" s="5"/>
      <c r="B135" s="372" t="s">
        <v>400</v>
      </c>
      <c r="C135" s="436">
        <f t="shared" si="38"/>
        <v>8</v>
      </c>
      <c r="D135" s="403" t="s">
        <v>415</v>
      </c>
      <c r="E135" s="404">
        <v>1.5</v>
      </c>
      <c r="F135" s="405">
        <f t="shared" si="39"/>
        <v>1.425</v>
      </c>
      <c r="G135" s="465">
        <f t="shared" si="40"/>
        <v>0.8</v>
      </c>
      <c r="H135" s="407">
        <f t="shared" si="41"/>
        <v>0</v>
      </c>
      <c r="I135" s="408">
        <f t="shared" si="42"/>
        <v>0.8</v>
      </c>
      <c r="J135" s="409" t="s">
        <v>429</v>
      </c>
      <c r="K135" s="410">
        <v>20</v>
      </c>
      <c r="L135" s="411">
        <f t="shared" si="43"/>
        <v>8</v>
      </c>
      <c r="M135" s="466">
        <f t="shared" si="44"/>
        <v>0</v>
      </c>
      <c r="N135" s="408">
        <f t="shared" si="45"/>
        <v>8</v>
      </c>
      <c r="O135" s="467" t="str">
        <f t="shared" si="46"/>
        <v>Louches/Mx</v>
      </c>
      <c r="P135" s="362"/>
      <c r="Q135" s="4"/>
      <c r="R135" s="4"/>
      <c r="S135" s="4"/>
      <c r="T135" s="4"/>
      <c r="U135" s="4"/>
      <c r="V135" s="4"/>
    </row>
    <row r="136" spans="1:22">
      <c r="A136" s="5"/>
      <c r="B136" s="372" t="s">
        <v>402</v>
      </c>
      <c r="C136" s="436">
        <f t="shared" si="38"/>
        <v>4</v>
      </c>
      <c r="D136" s="416" t="s">
        <v>415</v>
      </c>
      <c r="E136" s="417">
        <v>1.5</v>
      </c>
      <c r="F136" s="418">
        <f t="shared" si="39"/>
        <v>1.425</v>
      </c>
      <c r="G136" s="468">
        <f t="shared" si="40"/>
        <v>0.28000000000000003</v>
      </c>
      <c r="H136" s="420">
        <f t="shared" si="41"/>
        <v>0</v>
      </c>
      <c r="I136" s="421">
        <f t="shared" si="42"/>
        <v>0.28000000000000003</v>
      </c>
      <c r="J136" s="422" t="s">
        <v>429</v>
      </c>
      <c r="K136" s="423">
        <v>20</v>
      </c>
      <c r="L136" s="424">
        <f t="shared" si="43"/>
        <v>4</v>
      </c>
      <c r="M136" s="469">
        <f t="shared" si="44"/>
        <v>0</v>
      </c>
      <c r="N136" s="421">
        <f t="shared" si="45"/>
        <v>4</v>
      </c>
      <c r="O136" s="470" t="str">
        <f t="shared" si="46"/>
        <v>Louches/Mx</v>
      </c>
      <c r="P136" s="362"/>
      <c r="Q136" s="4"/>
      <c r="R136" s="4"/>
      <c r="S136" s="4"/>
      <c r="T136" s="4"/>
      <c r="U136" s="4"/>
      <c r="V136" s="4"/>
    </row>
    <row r="137" spans="1:22">
      <c r="A137" s="5"/>
      <c r="B137" s="1565" t="s">
        <v>404</v>
      </c>
      <c r="C137" s="1567">
        <f>SUM(C131:C136)</f>
        <v>412</v>
      </c>
      <c r="D137" s="459"/>
      <c r="E137" s="459"/>
      <c r="F137" s="459"/>
      <c r="G137" s="1551">
        <f>SUM(G131:G136)</f>
        <v>28.080000000000002</v>
      </c>
      <c r="H137" s="1553">
        <f>SUM(H131:H136)</f>
        <v>15</v>
      </c>
      <c r="I137" s="1555">
        <f>SUM(I131:I136)</f>
        <v>6.7050000000000001</v>
      </c>
      <c r="J137" s="1569" t="s">
        <v>429</v>
      </c>
      <c r="K137" s="459"/>
      <c r="L137" s="1551">
        <f>SUM(L131:L136)</f>
        <v>412</v>
      </c>
      <c r="M137" s="1553">
        <f>SUM(M131:M136)</f>
        <v>23</v>
      </c>
      <c r="N137" s="1555">
        <f>SUM(N131:N136)</f>
        <v>16</v>
      </c>
      <c r="O137" s="1557" t="str">
        <f t="shared" si="46"/>
        <v>Louches/Mx</v>
      </c>
      <c r="P137" s="362"/>
      <c r="Q137" s="4"/>
      <c r="R137" s="4"/>
      <c r="S137" s="4"/>
      <c r="T137" s="4"/>
      <c r="U137" s="4"/>
      <c r="V137" s="4"/>
    </row>
    <row r="138" spans="1:22">
      <c r="A138" s="5"/>
      <c r="B138" s="1566"/>
      <c r="C138" s="1568"/>
      <c r="D138" s="393"/>
      <c r="E138" s="393"/>
      <c r="F138" s="393"/>
      <c r="G138" s="1552"/>
      <c r="H138" s="1554"/>
      <c r="I138" s="1556"/>
      <c r="J138" s="1570"/>
      <c r="K138" s="393"/>
      <c r="L138" s="1552"/>
      <c r="M138" s="1554"/>
      <c r="N138" s="1556"/>
      <c r="O138" s="1558"/>
      <c r="P138" s="362"/>
      <c r="Q138" s="4"/>
      <c r="R138" s="4"/>
      <c r="S138" s="4"/>
      <c r="T138" s="4"/>
      <c r="U138" s="4"/>
      <c r="V138" s="4"/>
    </row>
    <row r="139" spans="1:22">
      <c r="A139" s="5"/>
      <c r="B139" s="471"/>
      <c r="C139" s="472"/>
      <c r="D139" s="473"/>
      <c r="E139" s="473"/>
      <c r="F139" s="473"/>
      <c r="G139" s="474"/>
      <c r="H139" s="475"/>
      <c r="I139" s="476"/>
      <c r="J139" s="477"/>
      <c r="K139" s="473"/>
      <c r="L139" s="474"/>
      <c r="M139" s="475"/>
      <c r="N139" s="476"/>
      <c r="O139" s="478"/>
      <c r="P139" s="362"/>
      <c r="Q139" s="4"/>
      <c r="R139" s="4"/>
      <c r="S139" s="4"/>
      <c r="T139" s="4"/>
      <c r="U139" s="4"/>
      <c r="V139" s="4"/>
    </row>
    <row r="140" spans="1:22">
      <c r="A140" s="5"/>
      <c r="B140" s="479" t="s">
        <v>430</v>
      </c>
      <c r="C140" s="480"/>
      <c r="D140" s="481"/>
      <c r="E140" s="480"/>
      <c r="F140" s="482" t="s">
        <v>431</v>
      </c>
      <c r="G140" s="481"/>
      <c r="H140" s="483"/>
      <c r="I140" s="481"/>
      <c r="J140" s="481"/>
      <c r="K140" s="481"/>
      <c r="L140" s="481"/>
      <c r="M140" s="480" t="s">
        <v>16</v>
      </c>
      <c r="N140" s="481"/>
      <c r="O140" s="484"/>
      <c r="P140" s="362"/>
      <c r="Q140" s="4"/>
      <c r="R140" s="4"/>
      <c r="S140" s="4"/>
      <c r="T140" s="4"/>
      <c r="U140" s="4"/>
      <c r="V140" s="4"/>
    </row>
    <row r="141" spans="1:22">
      <c r="A141" s="5"/>
      <c r="B141" s="479" t="s">
        <v>432</v>
      </c>
      <c r="C141" s="480"/>
      <c r="D141" s="481"/>
      <c r="E141" s="481"/>
      <c r="F141" s="480" t="s">
        <v>433</v>
      </c>
      <c r="G141" s="481"/>
      <c r="H141" s="483"/>
      <c r="I141" s="481"/>
      <c r="J141" s="481"/>
      <c r="K141" s="481"/>
      <c r="L141" s="480" t="s">
        <v>434</v>
      </c>
      <c r="M141" s="481"/>
      <c r="N141" s="481"/>
      <c r="O141" s="484"/>
      <c r="P141" s="362"/>
      <c r="Q141" s="4"/>
      <c r="R141" s="4"/>
      <c r="S141" s="4"/>
      <c r="T141" s="4"/>
      <c r="U141" s="4"/>
      <c r="V141" s="4"/>
    </row>
    <row r="142" spans="1:22" ht="15.75">
      <c r="A142" s="5"/>
      <c r="B142" s="1559" t="s">
        <v>386</v>
      </c>
      <c r="C142" s="1560"/>
      <c r="D142" s="1560"/>
      <c r="E142" s="1560"/>
      <c r="F142" s="1560"/>
      <c r="G142" s="1560"/>
      <c r="H142" s="1560"/>
      <c r="I142" s="1560"/>
      <c r="J142" s="1560"/>
      <c r="K142" s="1560"/>
      <c r="L142" s="1560"/>
      <c r="M142" s="1560"/>
      <c r="N142" s="1560"/>
      <c r="O142" s="1561"/>
      <c r="P142" s="362"/>
      <c r="Q142" s="4"/>
      <c r="R142" s="4"/>
      <c r="S142" s="4"/>
      <c r="T142" s="4"/>
      <c r="U142" s="4"/>
      <c r="V142" s="4"/>
    </row>
    <row r="143" spans="1:22" ht="15.75" thickBot="1">
      <c r="A143" s="5"/>
      <c r="B143" s="485" t="str">
        <f>SUBSTITUTE(ADDRESS(1,COLUMN(),4),"1","")</f>
        <v>B</v>
      </c>
      <c r="C143" s="486" t="str">
        <f t="shared" ref="C143:O143" si="47">SUBSTITUTE(ADDRESS(1,COLUMN(),4),"1","")</f>
        <v>C</v>
      </c>
      <c r="D143" s="486" t="str">
        <f t="shared" si="47"/>
        <v>D</v>
      </c>
      <c r="E143" s="486" t="str">
        <f t="shared" si="47"/>
        <v>E</v>
      </c>
      <c r="F143" s="486" t="str">
        <f t="shared" si="47"/>
        <v>F</v>
      </c>
      <c r="G143" s="486" t="str">
        <f t="shared" si="47"/>
        <v>G</v>
      </c>
      <c r="H143" s="486" t="str">
        <f t="shared" si="47"/>
        <v>H</v>
      </c>
      <c r="I143" s="486" t="str">
        <f t="shared" si="47"/>
        <v>I</v>
      </c>
      <c r="J143" s="486" t="str">
        <f t="shared" si="47"/>
        <v>J</v>
      </c>
      <c r="K143" s="487" t="str">
        <f t="shared" si="47"/>
        <v>K</v>
      </c>
      <c r="L143" s="487" t="str">
        <f t="shared" si="47"/>
        <v>L</v>
      </c>
      <c r="M143" s="486" t="str">
        <f t="shared" si="47"/>
        <v>M</v>
      </c>
      <c r="N143" s="486" t="str">
        <f t="shared" si="47"/>
        <v>N</v>
      </c>
      <c r="O143" s="488" t="str">
        <f t="shared" si="47"/>
        <v>O</v>
      </c>
      <c r="P143" s="362"/>
      <c r="Q143" s="12"/>
      <c r="R143" s="489" t="s">
        <v>435</v>
      </c>
      <c r="S143" s="4"/>
      <c r="T143" s="4"/>
      <c r="U143" s="4"/>
      <c r="V143" s="4"/>
    </row>
    <row r="144" spans="1:22" ht="15.75">
      <c r="A144" s="5"/>
      <c r="B144" s="1562" t="s">
        <v>381</v>
      </c>
      <c r="C144" s="1563"/>
      <c r="D144" s="1563"/>
      <c r="E144" s="1563"/>
      <c r="F144" s="1563"/>
      <c r="G144" s="1563"/>
      <c r="H144" s="1563"/>
      <c r="I144" s="1563"/>
      <c r="J144" s="1563"/>
      <c r="K144" s="1563"/>
      <c r="L144" s="1563"/>
      <c r="M144" s="1563"/>
      <c r="N144" s="1563"/>
      <c r="O144" s="490"/>
      <c r="P144" s="362"/>
      <c r="Q144" s="4"/>
      <c r="R144" s="4"/>
      <c r="S144" s="4"/>
      <c r="T144" s="4"/>
      <c r="U144" s="4"/>
      <c r="V144" s="4"/>
    </row>
    <row r="145" spans="1:22">
      <c r="A145" s="5"/>
      <c r="B145" s="491" t="s">
        <v>164</v>
      </c>
      <c r="C145" s="492" t="str">
        <f ca="1">CELL("nomfichier")</f>
        <v>E:\0-UPRT\1-UPRT.FR-SITE-WEB\ff-fiches-fabrications\ff-fiches-fabrication-maj-08-2020\[ff-18-restauration-avec-photos.xlsx]Formats-Formules-Fonctions</v>
      </c>
      <c r="D145" s="492"/>
      <c r="E145" s="492"/>
      <c r="F145" s="492"/>
      <c r="G145" s="492"/>
      <c r="H145" s="492"/>
      <c r="I145" s="492"/>
      <c r="J145" s="492"/>
      <c r="K145" s="492"/>
      <c r="L145" s="492"/>
      <c r="M145" s="492"/>
      <c r="N145" s="492"/>
      <c r="O145" s="493"/>
      <c r="P145" s="362"/>
      <c r="Q145" s="4"/>
      <c r="R145" s="4"/>
      <c r="S145" s="4"/>
      <c r="T145" s="4"/>
      <c r="U145" s="4"/>
      <c r="V145" s="4"/>
    </row>
    <row r="146" spans="1:22">
      <c r="A146" s="5"/>
      <c r="B146" s="494" t="s">
        <v>165</v>
      </c>
      <c r="C146" s="492" t="s">
        <v>597</v>
      </c>
      <c r="D146" s="492"/>
      <c r="E146" s="492"/>
      <c r="F146" s="492"/>
      <c r="G146" s="492"/>
      <c r="H146" s="492"/>
      <c r="I146" s="492"/>
      <c r="J146" s="492"/>
      <c r="K146" s="492"/>
      <c r="L146" s="492"/>
      <c r="M146" s="492"/>
      <c r="N146" s="492"/>
      <c r="O146" s="493"/>
      <c r="P146" s="362"/>
      <c r="Q146" s="4"/>
      <c r="R146" s="4"/>
      <c r="S146" s="4"/>
      <c r="T146" s="4"/>
      <c r="U146" s="4"/>
      <c r="V146" s="4"/>
    </row>
    <row r="147" spans="1:22" ht="15.75" thickBot="1">
      <c r="A147" s="5"/>
      <c r="B147" s="1435" t="s">
        <v>143</v>
      </c>
      <c r="C147" s="1436"/>
      <c r="D147" s="1436"/>
      <c r="E147" s="1436"/>
      <c r="F147" s="1436"/>
      <c r="G147" s="1436"/>
      <c r="H147" s="1436"/>
      <c r="I147" s="1436"/>
      <c r="J147" s="1436"/>
      <c r="K147" s="1436"/>
      <c r="L147" s="1436"/>
      <c r="M147" s="1436"/>
      <c r="N147" s="1436"/>
      <c r="O147" s="1437"/>
      <c r="P147" s="362"/>
      <c r="Q147" s="4"/>
      <c r="R147" s="4"/>
      <c r="S147" s="4"/>
      <c r="T147" s="4"/>
      <c r="U147" s="4"/>
      <c r="V147" s="4"/>
    </row>
    <row r="148" spans="1:22">
      <c r="A148" s="5"/>
      <c r="B148" s="348"/>
      <c r="C148" s="348"/>
      <c r="D148" s="348"/>
      <c r="E148" s="348"/>
      <c r="F148" s="348"/>
      <c r="G148" s="348"/>
      <c r="H148" s="348"/>
      <c r="I148" s="348"/>
      <c r="J148" s="348"/>
      <c r="K148" s="348"/>
      <c r="L148" s="348"/>
      <c r="M148" s="362"/>
      <c r="N148" s="362"/>
      <c r="O148" s="362"/>
      <c r="P148" s="362"/>
      <c r="Q148" s="4"/>
      <c r="R148" s="4"/>
      <c r="S148" s="4"/>
      <c r="T148" s="4"/>
      <c r="U148" s="4"/>
      <c r="V148" s="4"/>
    </row>
    <row r="149" spans="1:22">
      <c r="A149" s="363"/>
      <c r="B149" s="364"/>
      <c r="C149" s="363"/>
      <c r="D149" s="363"/>
      <c r="E149" s="363"/>
      <c r="F149" s="363"/>
      <c r="G149" s="363"/>
      <c r="H149" s="363"/>
      <c r="I149" s="363"/>
      <c r="J149" s="363"/>
      <c r="K149" s="363"/>
      <c r="L149" s="363"/>
      <c r="M149" s="362"/>
      <c r="N149" s="362"/>
      <c r="O149" s="362"/>
      <c r="P149" s="362"/>
      <c r="Q149" s="4"/>
      <c r="R149" s="4"/>
      <c r="S149" s="4"/>
      <c r="T149" s="4"/>
      <c r="U149" s="4"/>
      <c r="V149" s="4"/>
    </row>
    <row r="150" spans="1:22" ht="26.25">
      <c r="A150" s="348"/>
      <c r="B150" s="495" t="s">
        <v>382</v>
      </c>
      <c r="C150" s="496">
        <f ca="1">NOW()</f>
        <v>44545.473620833334</v>
      </c>
      <c r="D150" s="1571" t="s">
        <v>436</v>
      </c>
      <c r="E150" s="1572"/>
      <c r="F150" s="1572"/>
      <c r="G150" s="1572"/>
      <c r="H150" s="1572"/>
      <c r="I150" s="1572"/>
      <c r="J150" s="497" t="s">
        <v>384</v>
      </c>
      <c r="K150" s="498" t="s">
        <v>437</v>
      </c>
      <c r="L150" s="499">
        <v>1</v>
      </c>
      <c r="M150" s="362"/>
      <c r="N150" s="500" t="s">
        <v>630</v>
      </c>
      <c r="O150" s="362"/>
      <c r="P150" s="362"/>
      <c r="Q150" s="4"/>
      <c r="R150" s="4"/>
      <c r="S150" s="4"/>
      <c r="T150" s="4"/>
      <c r="U150" s="4"/>
      <c r="V150" s="4"/>
    </row>
    <row r="151" spans="1:22">
      <c r="A151" s="348"/>
      <c r="B151" s="501"/>
      <c r="C151" s="501"/>
      <c r="D151" s="501"/>
      <c r="E151" s="501"/>
      <c r="F151" s="501"/>
      <c r="G151" s="501"/>
      <c r="H151" s="501"/>
      <c r="I151" s="363"/>
      <c r="J151" s="501"/>
      <c r="K151" s="501"/>
      <c r="L151" s="501"/>
      <c r="M151" s="362"/>
      <c r="N151" s="502" t="s">
        <v>438</v>
      </c>
      <c r="O151" s="12"/>
      <c r="P151" s="12"/>
      <c r="Q151" s="12"/>
      <c r="R151" s="12"/>
      <c r="S151" s="12"/>
      <c r="T151" s="12"/>
      <c r="U151" s="12"/>
      <c r="V151" s="12"/>
    </row>
    <row r="152" spans="1:22">
      <c r="A152" s="348"/>
      <c r="B152" s="1546" t="s">
        <v>439</v>
      </c>
      <c r="C152" s="1547"/>
      <c r="D152" s="1547"/>
      <c r="E152" s="1547"/>
      <c r="F152" s="1547"/>
      <c r="G152" s="1547"/>
      <c r="H152" s="1547"/>
      <c r="I152" s="1547"/>
      <c r="J152" s="1547"/>
      <c r="K152" s="1547"/>
      <c r="L152" s="1547"/>
      <c r="M152" s="362"/>
      <c r="N152" s="362"/>
      <c r="O152" s="12"/>
      <c r="P152" s="12"/>
      <c r="Q152" s="12"/>
      <c r="R152" s="12"/>
      <c r="S152" s="12"/>
      <c r="T152" s="12"/>
      <c r="U152" s="12"/>
      <c r="V152" s="12"/>
    </row>
    <row r="153" spans="1:22">
      <c r="A153" s="348"/>
      <c r="B153" s="1546"/>
      <c r="C153" s="1547"/>
      <c r="D153" s="1547"/>
      <c r="E153" s="1547"/>
      <c r="F153" s="1547"/>
      <c r="G153" s="1547"/>
      <c r="H153" s="1547"/>
      <c r="I153" s="1547"/>
      <c r="J153" s="1547"/>
      <c r="K153" s="1547"/>
      <c r="L153" s="1547"/>
      <c r="M153" s="362"/>
      <c r="N153" s="362" t="s">
        <v>435</v>
      </c>
      <c r="O153" s="12"/>
      <c r="P153" s="12"/>
      <c r="Q153" s="12"/>
      <c r="R153" s="12"/>
      <c r="S153" s="12"/>
      <c r="T153" s="12"/>
      <c r="U153" s="12"/>
      <c r="V153" s="12"/>
    </row>
    <row r="154" spans="1:22" ht="15.75" thickBot="1">
      <c r="A154" s="348"/>
      <c r="B154" s="1546"/>
      <c r="C154" s="1547"/>
      <c r="D154" s="1547"/>
      <c r="E154" s="1547"/>
      <c r="F154" s="1547"/>
      <c r="G154" s="1547"/>
      <c r="H154" s="1547"/>
      <c r="I154" s="1547"/>
      <c r="J154" s="1547"/>
      <c r="K154" s="1547"/>
      <c r="L154" s="1547"/>
      <c r="M154" s="362"/>
      <c r="N154" s="362"/>
      <c r="O154" s="12"/>
      <c r="P154" s="12"/>
      <c r="Q154" s="12"/>
      <c r="R154" s="12"/>
      <c r="S154" s="12"/>
      <c r="T154" s="12"/>
      <c r="U154" s="12"/>
      <c r="V154" s="12"/>
    </row>
    <row r="155" spans="1:22">
      <c r="A155" s="348"/>
      <c r="B155" s="503" t="str">
        <f t="shared" ref="B155:L155" si="48">SUBSTITUTE(ADDRESS(1,COLUMN(),4),"1","")</f>
        <v>B</v>
      </c>
      <c r="C155" s="504" t="str">
        <f t="shared" si="48"/>
        <v>C</v>
      </c>
      <c r="D155" s="504" t="str">
        <f t="shared" si="48"/>
        <v>D</v>
      </c>
      <c r="E155" s="504" t="str">
        <f t="shared" si="48"/>
        <v>E</v>
      </c>
      <c r="F155" s="504" t="str">
        <f t="shared" si="48"/>
        <v>F</v>
      </c>
      <c r="G155" s="504" t="str">
        <f t="shared" si="48"/>
        <v>G</v>
      </c>
      <c r="H155" s="504" t="str">
        <f t="shared" si="48"/>
        <v>H</v>
      </c>
      <c r="I155" s="504" t="str">
        <f t="shared" si="48"/>
        <v>I</v>
      </c>
      <c r="J155" s="504" t="str">
        <f t="shared" si="48"/>
        <v>J</v>
      </c>
      <c r="K155" s="504" t="str">
        <f t="shared" si="48"/>
        <v>K</v>
      </c>
      <c r="L155" s="505" t="str">
        <f t="shared" si="48"/>
        <v>L</v>
      </c>
      <c r="M155" s="506"/>
      <c r="N155" s="507"/>
      <c r="O155" s="508"/>
      <c r="P155" s="504" t="str">
        <f t="shared" ref="P155:V155" si="49">SUBSTITUTE(ADDRESS(1,COLUMN(),4),"1","")</f>
        <v>P</v>
      </c>
      <c r="Q155" s="504" t="str">
        <f t="shared" si="49"/>
        <v>Q</v>
      </c>
      <c r="R155" s="504" t="str">
        <f t="shared" si="49"/>
        <v>R</v>
      </c>
      <c r="S155" s="504" t="str">
        <f t="shared" si="49"/>
        <v>S</v>
      </c>
      <c r="T155" s="504" t="str">
        <f t="shared" si="49"/>
        <v>T</v>
      </c>
      <c r="U155" s="504" t="str">
        <f t="shared" si="49"/>
        <v>U</v>
      </c>
      <c r="V155" s="504" t="str">
        <f t="shared" si="49"/>
        <v>V</v>
      </c>
    </row>
    <row r="156" spans="1:22">
      <c r="A156" s="5"/>
      <c r="B156" s="509" t="str">
        <f ca="1">CELL("nomfichier")</f>
        <v>E:\0-UPRT\1-UPRT.FR-SITE-WEB\ff-fiches-fabrications\ff-fiches-fabrication-maj-08-2020\[ff-18-restauration-avec-photos.xlsx]Formats-Formules-Fonctions</v>
      </c>
      <c r="C156" s="510"/>
      <c r="D156" s="510"/>
      <c r="E156" s="511"/>
      <c r="F156" s="511"/>
      <c r="G156" s="511"/>
      <c r="H156" s="511"/>
      <c r="I156" s="511"/>
      <c r="J156" s="511"/>
      <c r="K156" s="511"/>
      <c r="L156" s="512"/>
      <c r="M156" s="4"/>
      <c r="N156" s="489"/>
      <c r="O156" s="12"/>
      <c r="P156" s="1543" t="s">
        <v>440</v>
      </c>
      <c r="Q156" s="1543" t="s">
        <v>441</v>
      </c>
      <c r="R156" s="1543" t="s">
        <v>442</v>
      </c>
      <c r="S156" s="1522" t="s">
        <v>16</v>
      </c>
      <c r="T156" s="1525" t="s">
        <v>433</v>
      </c>
      <c r="U156" s="1528" t="s">
        <v>434</v>
      </c>
      <c r="V156" s="1531" t="s">
        <v>443</v>
      </c>
    </row>
    <row r="157" spans="1:22" ht="15" customHeight="1">
      <c r="A157" s="348"/>
      <c r="B157" s="1534" t="s">
        <v>444</v>
      </c>
      <c r="C157" s="1535"/>
      <c r="D157" s="1535"/>
      <c r="E157" s="1536"/>
      <c r="F157" s="1543" t="s">
        <v>440</v>
      </c>
      <c r="G157" s="1543" t="s">
        <v>441</v>
      </c>
      <c r="H157" s="1543" t="s">
        <v>442</v>
      </c>
      <c r="I157" s="1522" t="s">
        <v>16</v>
      </c>
      <c r="J157" s="1525" t="s">
        <v>433</v>
      </c>
      <c r="K157" s="1528" t="s">
        <v>434</v>
      </c>
      <c r="L157" s="1548" t="s">
        <v>630</v>
      </c>
      <c r="M157" s="362"/>
      <c r="N157" s="489"/>
      <c r="O157" s="12"/>
      <c r="P157" s="1544"/>
      <c r="Q157" s="1544"/>
      <c r="R157" s="1544"/>
      <c r="S157" s="1523"/>
      <c r="T157" s="1526"/>
      <c r="U157" s="1529"/>
      <c r="V157" s="1532"/>
    </row>
    <row r="158" spans="1:22">
      <c r="A158" s="348"/>
      <c r="B158" s="1537"/>
      <c r="C158" s="1538"/>
      <c r="D158" s="1538"/>
      <c r="E158" s="1539"/>
      <c r="F158" s="1544"/>
      <c r="G158" s="1544"/>
      <c r="H158" s="1544"/>
      <c r="I158" s="1523"/>
      <c r="J158" s="1526"/>
      <c r="K158" s="1529"/>
      <c r="L158" s="1549"/>
      <c r="M158" s="362"/>
      <c r="N158" s="513"/>
      <c r="O158" s="12"/>
      <c r="P158" s="1544"/>
      <c r="Q158" s="1544"/>
      <c r="R158" s="1544"/>
      <c r="S158" s="1523"/>
      <c r="T158" s="1526"/>
      <c r="U158" s="1529"/>
      <c r="V158" s="1532"/>
    </row>
    <row r="159" spans="1:22">
      <c r="A159" s="348"/>
      <c r="B159" s="1537"/>
      <c r="C159" s="1538"/>
      <c r="D159" s="1538"/>
      <c r="E159" s="1539"/>
      <c r="F159" s="1544"/>
      <c r="G159" s="1544"/>
      <c r="H159" s="1544"/>
      <c r="I159" s="1523"/>
      <c r="J159" s="1526"/>
      <c r="K159" s="1529"/>
      <c r="L159" s="1549"/>
      <c r="M159" s="362"/>
      <c r="N159" s="513"/>
      <c r="O159" s="12"/>
      <c r="P159" s="1544"/>
      <c r="Q159" s="1544"/>
      <c r="R159" s="1544"/>
      <c r="S159" s="1523"/>
      <c r="T159" s="1526"/>
      <c r="U159" s="1529"/>
      <c r="V159" s="1532"/>
    </row>
    <row r="160" spans="1:22">
      <c r="A160" s="348"/>
      <c r="B160" s="1537"/>
      <c r="C160" s="1538"/>
      <c r="D160" s="1538"/>
      <c r="E160" s="1539"/>
      <c r="F160" s="1544"/>
      <c r="G160" s="1544"/>
      <c r="H160" s="1544"/>
      <c r="I160" s="1523"/>
      <c r="J160" s="1526"/>
      <c r="K160" s="1529"/>
      <c r="L160" s="1549"/>
      <c r="M160" s="362"/>
      <c r="N160" s="513"/>
      <c r="O160" s="12"/>
      <c r="P160" s="1544"/>
      <c r="Q160" s="1544"/>
      <c r="R160" s="1544"/>
      <c r="S160" s="1523"/>
      <c r="T160" s="1526"/>
      <c r="U160" s="1529"/>
      <c r="V160" s="1532"/>
    </row>
    <row r="161" spans="1:22">
      <c r="A161" s="348"/>
      <c r="B161" s="1537"/>
      <c r="C161" s="1538"/>
      <c r="D161" s="1538"/>
      <c r="E161" s="1539"/>
      <c r="F161" s="1544"/>
      <c r="G161" s="1544"/>
      <c r="H161" s="1544"/>
      <c r="I161" s="1523"/>
      <c r="J161" s="1526"/>
      <c r="K161" s="1529"/>
      <c r="L161" s="1549"/>
      <c r="M161" s="362"/>
      <c r="N161" s="513"/>
      <c r="O161" s="12"/>
      <c r="P161" s="1544"/>
      <c r="Q161" s="1544"/>
      <c r="R161" s="1544"/>
      <c r="S161" s="1523"/>
      <c r="T161" s="1526"/>
      <c r="U161" s="1529"/>
      <c r="V161" s="1532"/>
    </row>
    <row r="162" spans="1:22">
      <c r="A162" s="348"/>
      <c r="B162" s="1537"/>
      <c r="C162" s="1538"/>
      <c r="D162" s="1538"/>
      <c r="E162" s="1539"/>
      <c r="F162" s="1544"/>
      <c r="G162" s="1544"/>
      <c r="H162" s="1544"/>
      <c r="I162" s="1523"/>
      <c r="J162" s="1526"/>
      <c r="K162" s="1529"/>
      <c r="L162" s="1549"/>
      <c r="M162" s="362"/>
      <c r="N162" s="513"/>
      <c r="O162" s="12"/>
      <c r="P162" s="1545"/>
      <c r="Q162" s="1545"/>
      <c r="R162" s="1545"/>
      <c r="S162" s="1524"/>
      <c r="T162" s="1527"/>
      <c r="U162" s="1530"/>
      <c r="V162" s="1533"/>
    </row>
    <row r="163" spans="1:22">
      <c r="A163" s="348"/>
      <c r="B163" s="1540"/>
      <c r="C163" s="1541"/>
      <c r="D163" s="1541"/>
      <c r="E163" s="1542"/>
      <c r="F163" s="1545"/>
      <c r="G163" s="1545"/>
      <c r="H163" s="1545"/>
      <c r="I163" s="1524"/>
      <c r="J163" s="1527"/>
      <c r="K163" s="1530"/>
      <c r="L163" s="1550"/>
      <c r="M163" s="514"/>
      <c r="N163" s="515"/>
      <c r="O163" s="515"/>
      <c r="P163" s="516" t="s">
        <v>13</v>
      </c>
      <c r="Q163" s="516" t="s">
        <v>14</v>
      </c>
      <c r="R163" s="517" t="s">
        <v>15</v>
      </c>
      <c r="S163" s="517" t="s">
        <v>16</v>
      </c>
      <c r="T163" s="516" t="s">
        <v>400</v>
      </c>
      <c r="U163" s="516" t="s">
        <v>445</v>
      </c>
      <c r="V163" s="518" t="s">
        <v>443</v>
      </c>
    </row>
    <row r="164" spans="1:22" ht="15.75">
      <c r="A164" s="348"/>
      <c r="B164" s="519" t="s">
        <v>446</v>
      </c>
      <c r="C164" s="520"/>
      <c r="D164" s="520"/>
      <c r="E164" s="520"/>
      <c r="F164" s="516" t="s">
        <v>395</v>
      </c>
      <c r="G164" s="516" t="s">
        <v>397</v>
      </c>
      <c r="H164" s="517" t="s">
        <v>361</v>
      </c>
      <c r="I164" s="517" t="s">
        <v>398</v>
      </c>
      <c r="J164" s="516" t="s">
        <v>400</v>
      </c>
      <c r="K164" s="516" t="s">
        <v>445</v>
      </c>
      <c r="L164" s="521" t="s">
        <v>447</v>
      </c>
      <c r="M164" s="362"/>
      <c r="N164" s="522"/>
      <c r="O164" s="523" t="s">
        <v>448</v>
      </c>
      <c r="P164" s="38">
        <v>253</v>
      </c>
      <c r="Q164" s="38">
        <v>829</v>
      </c>
      <c r="R164" s="38">
        <v>48</v>
      </c>
      <c r="S164" s="38">
        <v>13</v>
      </c>
      <c r="T164" s="38">
        <v>29</v>
      </c>
      <c r="U164" s="38">
        <v>17</v>
      </c>
      <c r="V164" s="524">
        <f>SUM(P164:U164)</f>
        <v>1189</v>
      </c>
    </row>
    <row r="165" spans="1:22">
      <c r="A165" s="348"/>
      <c r="B165" s="525"/>
      <c r="C165" s="526"/>
      <c r="D165" s="526"/>
      <c r="E165" s="527" t="s">
        <v>449</v>
      </c>
      <c r="F165" s="374">
        <v>0.04</v>
      </c>
      <c r="G165" s="374">
        <v>0.05</v>
      </c>
      <c r="H165" s="384">
        <v>0.08</v>
      </c>
      <c r="I165" s="386">
        <f>(H165*L165%)+H165</f>
        <v>8.7999999999999995E-2</v>
      </c>
      <c r="J165" s="390">
        <v>0.05</v>
      </c>
      <c r="K165" s="374">
        <v>0.05</v>
      </c>
      <c r="L165" s="528">
        <v>10</v>
      </c>
      <c r="M165" s="362"/>
      <c r="N165" s="12"/>
      <c r="O165" s="529" t="str">
        <f>E165</f>
        <v>PAIN</v>
      </c>
      <c r="P165" s="530">
        <f t="shared" ref="P165:U165" si="50">F165*P164</f>
        <v>10.120000000000001</v>
      </c>
      <c r="Q165" s="530">
        <f t="shared" si="50"/>
        <v>41.45</v>
      </c>
      <c r="R165" s="531">
        <f t="shared" si="50"/>
        <v>3.84</v>
      </c>
      <c r="S165" s="532">
        <f t="shared" si="50"/>
        <v>1.1439999999999999</v>
      </c>
      <c r="T165" s="532">
        <f t="shared" si="50"/>
        <v>1.4500000000000002</v>
      </c>
      <c r="U165" s="530">
        <f t="shared" si="50"/>
        <v>0.85000000000000009</v>
      </c>
      <c r="V165" s="533">
        <f>SUM(P165:U165)</f>
        <v>58.854000000000013</v>
      </c>
    </row>
    <row r="166" spans="1:22" ht="15" customHeight="1">
      <c r="A166" s="348"/>
      <c r="B166" s="534"/>
      <c r="C166" s="1512" t="s">
        <v>619</v>
      </c>
      <c r="D166" s="1512"/>
      <c r="E166" s="1512"/>
      <c r="F166" s="1512"/>
      <c r="G166" s="1512"/>
      <c r="H166" s="1512"/>
      <c r="I166" s="1512"/>
      <c r="J166" s="1512"/>
      <c r="K166" s="1512"/>
      <c r="L166" s="1513"/>
      <c r="M166" s="513"/>
      <c r="N166" s="513"/>
      <c r="O166" s="12"/>
      <c r="P166" s="1516" t="str">
        <f>C166</f>
        <v>*CRUDITÉS sans assaisonnement</v>
      </c>
      <c r="Q166" s="1517"/>
      <c r="R166" s="1517"/>
      <c r="S166" s="1517"/>
      <c r="T166" s="1517"/>
      <c r="U166" s="1517"/>
      <c r="V166" s="1518"/>
    </row>
    <row r="167" spans="1:22" ht="15" customHeight="1">
      <c r="A167" s="348"/>
      <c r="B167" s="534"/>
      <c r="C167" s="1514"/>
      <c r="D167" s="1514"/>
      <c r="E167" s="1514"/>
      <c r="F167" s="1514"/>
      <c r="G167" s="1514"/>
      <c r="H167" s="1514"/>
      <c r="I167" s="1514"/>
      <c r="J167" s="1514"/>
      <c r="K167" s="1514"/>
      <c r="L167" s="1515"/>
      <c r="M167" s="513"/>
      <c r="N167" s="513"/>
      <c r="O167" s="12"/>
      <c r="P167" s="1519"/>
      <c r="Q167" s="1520"/>
      <c r="R167" s="1520"/>
      <c r="S167" s="1520"/>
      <c r="T167" s="1520"/>
      <c r="U167" s="1520"/>
      <c r="V167" s="1521"/>
    </row>
    <row r="168" spans="1:22" ht="17.25">
      <c r="A168" s="348"/>
      <c r="B168" s="525"/>
      <c r="C168" s="535" t="s">
        <v>450</v>
      </c>
      <c r="D168" s="536"/>
      <c r="E168" s="537"/>
      <c r="F168" s="374">
        <v>0.25</v>
      </c>
      <c r="G168" s="374">
        <v>0.5</v>
      </c>
      <c r="H168" s="384">
        <v>0.5</v>
      </c>
      <c r="I168" s="386">
        <f t="shared" ref="I168:I180" si="51">(H168*L168%)+H168</f>
        <v>0.55000000000000004</v>
      </c>
      <c r="J168" s="390">
        <v>0.5</v>
      </c>
      <c r="K168" s="374">
        <v>0.5</v>
      </c>
      <c r="L168" s="528">
        <v>10</v>
      </c>
      <c r="M168" s="11"/>
      <c r="N168" s="538"/>
      <c r="O168" s="539" t="str">
        <f t="shared" ref="O168:O180" si="52">C168</f>
        <v>Avocat (à l'unité)</v>
      </c>
      <c r="P168" s="540">
        <f t="shared" ref="P168:U168" si="53">F168*P164</f>
        <v>63.25</v>
      </c>
      <c r="Q168" s="540">
        <f t="shared" si="53"/>
        <v>414.5</v>
      </c>
      <c r="R168" s="541">
        <f t="shared" si="53"/>
        <v>24</v>
      </c>
      <c r="S168" s="542">
        <f t="shared" si="53"/>
        <v>7.15</v>
      </c>
      <c r="T168" s="542">
        <f t="shared" si="53"/>
        <v>14.5</v>
      </c>
      <c r="U168" s="540">
        <f t="shared" si="53"/>
        <v>8.5</v>
      </c>
      <c r="V168" s="543">
        <f>SUM(P168:U168)</f>
        <v>531.9</v>
      </c>
    </row>
    <row r="169" spans="1:22" ht="15.75">
      <c r="A169" s="348"/>
      <c r="B169" s="544"/>
      <c r="C169" s="535" t="s">
        <v>451</v>
      </c>
      <c r="D169" s="536"/>
      <c r="E169" s="537"/>
      <c r="F169" s="374">
        <v>0.05</v>
      </c>
      <c r="G169" s="374">
        <v>7.0000000000000007E-2</v>
      </c>
      <c r="H169" s="384">
        <v>0.1</v>
      </c>
      <c r="I169" s="386">
        <f t="shared" si="51"/>
        <v>0.11000000000000001</v>
      </c>
      <c r="J169" s="390">
        <v>7.0000000000000007E-2</v>
      </c>
      <c r="K169" s="374">
        <v>7.0000000000000007E-2</v>
      </c>
      <c r="L169" s="528">
        <v>10</v>
      </c>
      <c r="M169" s="11"/>
      <c r="N169" s="538"/>
      <c r="O169" s="529" t="str">
        <f t="shared" si="52"/>
        <v>Carottes, céleri et autres racines râpées</v>
      </c>
      <c r="P169" s="530">
        <f t="shared" ref="P169:U169" si="54">F169*P164</f>
        <v>12.65</v>
      </c>
      <c r="Q169" s="530">
        <f t="shared" si="54"/>
        <v>58.030000000000008</v>
      </c>
      <c r="R169" s="531">
        <f t="shared" si="54"/>
        <v>4.8000000000000007</v>
      </c>
      <c r="S169" s="532">
        <f t="shared" si="54"/>
        <v>1.4300000000000002</v>
      </c>
      <c r="T169" s="532">
        <f t="shared" si="54"/>
        <v>2.0300000000000002</v>
      </c>
      <c r="U169" s="530">
        <f t="shared" si="54"/>
        <v>1.1900000000000002</v>
      </c>
      <c r="V169" s="543">
        <f t="shared" ref="V169:V180" si="55">SUM(P169:U169)</f>
        <v>80.13000000000001</v>
      </c>
    </row>
    <row r="170" spans="1:22" ht="15.75" customHeight="1">
      <c r="A170" s="348"/>
      <c r="B170" s="525"/>
      <c r="C170" s="535" t="s">
        <v>452</v>
      </c>
      <c r="D170" s="536"/>
      <c r="E170" s="537"/>
      <c r="F170" s="374">
        <v>0.04</v>
      </c>
      <c r="G170" s="374">
        <v>0.06</v>
      </c>
      <c r="H170" s="384">
        <v>0.1</v>
      </c>
      <c r="I170" s="386">
        <f t="shared" si="51"/>
        <v>0.11000000000000001</v>
      </c>
      <c r="J170" s="390">
        <v>0.08</v>
      </c>
      <c r="K170" s="374">
        <v>0.08</v>
      </c>
      <c r="L170" s="528">
        <v>10</v>
      </c>
      <c r="M170" s="11"/>
      <c r="N170" s="538"/>
      <c r="O170" s="529" t="str">
        <f t="shared" si="52"/>
        <v>Choux rouge et choux blanc émincé</v>
      </c>
      <c r="P170" s="530">
        <f t="shared" ref="P170:U170" si="56">F170*P164</f>
        <v>10.120000000000001</v>
      </c>
      <c r="Q170" s="530">
        <f t="shared" si="56"/>
        <v>49.739999999999995</v>
      </c>
      <c r="R170" s="531">
        <f t="shared" si="56"/>
        <v>4.8000000000000007</v>
      </c>
      <c r="S170" s="532">
        <f t="shared" si="56"/>
        <v>1.4300000000000002</v>
      </c>
      <c r="T170" s="532">
        <f t="shared" si="56"/>
        <v>2.3199999999999998</v>
      </c>
      <c r="U170" s="530">
        <f t="shared" si="56"/>
        <v>1.36</v>
      </c>
      <c r="V170" s="543">
        <f t="shared" si="55"/>
        <v>69.77</v>
      </c>
    </row>
    <row r="171" spans="1:22" ht="15.75">
      <c r="A171" s="348"/>
      <c r="B171" s="525"/>
      <c r="C171" s="535" t="s">
        <v>453</v>
      </c>
      <c r="D171" s="536"/>
      <c r="E171" s="537"/>
      <c r="F171" s="374">
        <v>0.06</v>
      </c>
      <c r="G171" s="374">
        <v>0.08</v>
      </c>
      <c r="H171" s="384">
        <v>0.1</v>
      </c>
      <c r="I171" s="386">
        <f t="shared" si="51"/>
        <v>0.11000000000000001</v>
      </c>
      <c r="J171" s="390">
        <v>0.09</v>
      </c>
      <c r="K171" s="374">
        <v>0.09</v>
      </c>
      <c r="L171" s="528">
        <v>10</v>
      </c>
      <c r="M171" s="11"/>
      <c r="N171" s="538"/>
      <c r="O171" s="529" t="str">
        <f t="shared" si="52"/>
        <v>Concombre</v>
      </c>
      <c r="P171" s="530">
        <f t="shared" ref="P171:U171" si="57">F171*P164</f>
        <v>15.18</v>
      </c>
      <c r="Q171" s="530">
        <f t="shared" si="57"/>
        <v>66.320000000000007</v>
      </c>
      <c r="R171" s="531">
        <f t="shared" si="57"/>
        <v>4.8000000000000007</v>
      </c>
      <c r="S171" s="532">
        <f t="shared" si="57"/>
        <v>1.4300000000000002</v>
      </c>
      <c r="T171" s="532">
        <f t="shared" si="57"/>
        <v>2.61</v>
      </c>
      <c r="U171" s="530">
        <f t="shared" si="57"/>
        <v>1.53</v>
      </c>
      <c r="V171" s="543">
        <f t="shared" si="55"/>
        <v>91.87</v>
      </c>
    </row>
    <row r="172" spans="1:22" ht="15.75">
      <c r="A172" s="348"/>
      <c r="B172" s="525"/>
      <c r="C172" s="535" t="s">
        <v>454</v>
      </c>
      <c r="D172" s="536"/>
      <c r="E172" s="537"/>
      <c r="F172" s="374">
        <v>0.02</v>
      </c>
      <c r="G172" s="374">
        <v>0.03</v>
      </c>
      <c r="H172" s="384">
        <v>0.1</v>
      </c>
      <c r="I172" s="386">
        <f t="shared" si="51"/>
        <v>0.11000000000000001</v>
      </c>
      <c r="J172" s="390">
        <v>0.08</v>
      </c>
      <c r="K172" s="374">
        <v>0.08</v>
      </c>
      <c r="L172" s="528">
        <v>10</v>
      </c>
      <c r="M172" s="11"/>
      <c r="N172" s="538"/>
      <c r="O172" s="529" t="str">
        <f t="shared" si="52"/>
        <v>Endive</v>
      </c>
      <c r="P172" s="530">
        <f t="shared" ref="P172:U172" si="58">F172*P164</f>
        <v>5.0600000000000005</v>
      </c>
      <c r="Q172" s="530">
        <f t="shared" si="58"/>
        <v>24.869999999999997</v>
      </c>
      <c r="R172" s="531">
        <f t="shared" si="58"/>
        <v>4.8000000000000007</v>
      </c>
      <c r="S172" s="532">
        <f t="shared" si="58"/>
        <v>1.4300000000000002</v>
      </c>
      <c r="T172" s="532">
        <f t="shared" si="58"/>
        <v>2.3199999999999998</v>
      </c>
      <c r="U172" s="530">
        <f t="shared" si="58"/>
        <v>1.36</v>
      </c>
      <c r="V172" s="543">
        <f t="shared" si="55"/>
        <v>39.840000000000003</v>
      </c>
    </row>
    <row r="173" spans="1:22" ht="15.75">
      <c r="A173" s="348"/>
      <c r="B173" s="525"/>
      <c r="C173" s="535" t="s">
        <v>455</v>
      </c>
      <c r="D173" s="536"/>
      <c r="E173" s="537"/>
      <c r="F173" s="374">
        <v>0.12</v>
      </c>
      <c r="G173" s="374">
        <v>0.15</v>
      </c>
      <c r="H173" s="384">
        <v>0.18</v>
      </c>
      <c r="I173" s="386">
        <f t="shared" si="51"/>
        <v>0.19799999999999998</v>
      </c>
      <c r="J173" s="390">
        <v>0.15</v>
      </c>
      <c r="K173" s="374">
        <v>0.15</v>
      </c>
      <c r="L173" s="528">
        <v>10</v>
      </c>
      <c r="M173" s="11"/>
      <c r="N173" s="538"/>
      <c r="O173" s="529" t="str">
        <f t="shared" si="52"/>
        <v>Melon, Pastèque</v>
      </c>
      <c r="P173" s="530">
        <f t="shared" ref="P173:U173" si="59">F173*P164</f>
        <v>30.36</v>
      </c>
      <c r="Q173" s="530">
        <f t="shared" si="59"/>
        <v>124.35</v>
      </c>
      <c r="R173" s="531">
        <f t="shared" si="59"/>
        <v>8.64</v>
      </c>
      <c r="S173" s="532">
        <f t="shared" si="59"/>
        <v>2.5739999999999998</v>
      </c>
      <c r="T173" s="532">
        <f t="shared" si="59"/>
        <v>4.3499999999999996</v>
      </c>
      <c r="U173" s="530">
        <f t="shared" si="59"/>
        <v>2.5499999999999998</v>
      </c>
      <c r="V173" s="543">
        <f t="shared" si="55"/>
        <v>172.82399999999998</v>
      </c>
    </row>
    <row r="174" spans="1:22" ht="17.25">
      <c r="A174" s="348"/>
      <c r="B174" s="525"/>
      <c r="C174" s="535" t="s">
        <v>456</v>
      </c>
      <c r="D174" s="536"/>
      <c r="E174" s="537"/>
      <c r="F174" s="374">
        <v>0.5</v>
      </c>
      <c r="G174" s="374">
        <v>0.5</v>
      </c>
      <c r="H174" s="384">
        <v>0.5</v>
      </c>
      <c r="I174" s="386">
        <f t="shared" si="51"/>
        <v>0.55000000000000004</v>
      </c>
      <c r="J174" s="390">
        <v>0.5</v>
      </c>
      <c r="K174" s="374">
        <v>0.5</v>
      </c>
      <c r="L174" s="528">
        <v>10</v>
      </c>
      <c r="M174" s="11"/>
      <c r="N174" s="538"/>
      <c r="O174" s="539" t="str">
        <f t="shared" si="52"/>
        <v>Pamplemousse (à l'unité)</v>
      </c>
      <c r="P174" s="540">
        <f t="shared" ref="P174:U174" si="60">F174*P164</f>
        <v>126.5</v>
      </c>
      <c r="Q174" s="540">
        <f t="shared" si="60"/>
        <v>414.5</v>
      </c>
      <c r="R174" s="541">
        <f t="shared" si="60"/>
        <v>24</v>
      </c>
      <c r="S174" s="542">
        <f t="shared" si="60"/>
        <v>7.15</v>
      </c>
      <c r="T174" s="542">
        <f t="shared" si="60"/>
        <v>14.5</v>
      </c>
      <c r="U174" s="540">
        <f t="shared" si="60"/>
        <v>8.5</v>
      </c>
      <c r="V174" s="543">
        <f t="shared" si="55"/>
        <v>595.15</v>
      </c>
    </row>
    <row r="175" spans="1:22" ht="15.75">
      <c r="A175" s="348"/>
      <c r="B175" s="525"/>
      <c r="C175" s="535" t="s">
        <v>457</v>
      </c>
      <c r="D175" s="536"/>
      <c r="E175" s="537"/>
      <c r="F175" s="374">
        <v>0.03</v>
      </c>
      <c r="G175" s="374">
        <v>0.05</v>
      </c>
      <c r="H175" s="384">
        <v>0.09</v>
      </c>
      <c r="I175" s="386">
        <f t="shared" si="51"/>
        <v>9.8999999999999991E-2</v>
      </c>
      <c r="J175" s="390">
        <v>0.06</v>
      </c>
      <c r="K175" s="374">
        <v>0.06</v>
      </c>
      <c r="L175" s="528">
        <v>10</v>
      </c>
      <c r="M175" s="11"/>
      <c r="N175" s="538"/>
      <c r="O175" s="529" t="str">
        <f t="shared" si="52"/>
        <v>Radis</v>
      </c>
      <c r="P175" s="530">
        <f t="shared" ref="P175:U175" si="61">F175*P164</f>
        <v>7.59</v>
      </c>
      <c r="Q175" s="530">
        <f t="shared" si="61"/>
        <v>41.45</v>
      </c>
      <c r="R175" s="531">
        <f t="shared" si="61"/>
        <v>4.32</v>
      </c>
      <c r="S175" s="532">
        <f t="shared" si="61"/>
        <v>1.2869999999999999</v>
      </c>
      <c r="T175" s="532">
        <f t="shared" si="61"/>
        <v>1.74</v>
      </c>
      <c r="U175" s="530">
        <f t="shared" si="61"/>
        <v>1.02</v>
      </c>
      <c r="V175" s="543">
        <f t="shared" si="55"/>
        <v>57.407000000000011</v>
      </c>
    </row>
    <row r="176" spans="1:22" ht="15.75">
      <c r="A176" s="348"/>
      <c r="B176" s="525"/>
      <c r="C176" s="535" t="s">
        <v>458</v>
      </c>
      <c r="D176" s="536"/>
      <c r="E176" s="537"/>
      <c r="F176" s="374">
        <v>2.5000000000000001E-2</v>
      </c>
      <c r="G176" s="374">
        <v>0.03</v>
      </c>
      <c r="H176" s="384">
        <v>0.05</v>
      </c>
      <c r="I176" s="386">
        <f t="shared" si="51"/>
        <v>5.5000000000000007E-2</v>
      </c>
      <c r="J176" s="390">
        <v>0.03</v>
      </c>
      <c r="K176" s="374">
        <v>0.03</v>
      </c>
      <c r="L176" s="528">
        <v>10</v>
      </c>
      <c r="M176" s="11"/>
      <c r="N176" s="538"/>
      <c r="O176" s="529" t="str">
        <f t="shared" si="52"/>
        <v>Salade verte</v>
      </c>
      <c r="P176" s="530">
        <f t="shared" ref="P176:U176" si="62">F176*P164</f>
        <v>6.3250000000000002</v>
      </c>
      <c r="Q176" s="530">
        <f t="shared" si="62"/>
        <v>24.869999999999997</v>
      </c>
      <c r="R176" s="531">
        <f t="shared" si="62"/>
        <v>2.4000000000000004</v>
      </c>
      <c r="S176" s="532">
        <f t="shared" si="62"/>
        <v>0.71500000000000008</v>
      </c>
      <c r="T176" s="532">
        <f t="shared" si="62"/>
        <v>0.87</v>
      </c>
      <c r="U176" s="530">
        <f t="shared" si="62"/>
        <v>0.51</v>
      </c>
      <c r="V176" s="543">
        <f t="shared" si="55"/>
        <v>35.69</v>
      </c>
    </row>
    <row r="177" spans="1:22" ht="15.75">
      <c r="A177" s="348"/>
      <c r="B177" s="525"/>
      <c r="C177" s="535" t="s">
        <v>459</v>
      </c>
      <c r="D177" s="536"/>
      <c r="E177" s="537"/>
      <c r="F177" s="374">
        <v>0.06</v>
      </c>
      <c r="G177" s="374">
        <v>0.08</v>
      </c>
      <c r="H177" s="384">
        <v>0.11</v>
      </c>
      <c r="I177" s="386">
        <f t="shared" si="51"/>
        <v>0.121</v>
      </c>
      <c r="J177" s="390">
        <v>0.08</v>
      </c>
      <c r="K177" s="374">
        <v>0.08</v>
      </c>
      <c r="L177" s="528">
        <v>10</v>
      </c>
      <c r="M177" s="11"/>
      <c r="N177" s="538"/>
      <c r="O177" s="529" t="str">
        <f t="shared" si="52"/>
        <v>Tomate</v>
      </c>
      <c r="P177" s="530">
        <f t="shared" ref="P177:U177" si="63">F177*P164</f>
        <v>15.18</v>
      </c>
      <c r="Q177" s="530">
        <f t="shared" si="63"/>
        <v>66.320000000000007</v>
      </c>
      <c r="R177" s="531">
        <f t="shared" si="63"/>
        <v>5.28</v>
      </c>
      <c r="S177" s="532">
        <f t="shared" si="63"/>
        <v>1.573</v>
      </c>
      <c r="T177" s="532">
        <f t="shared" si="63"/>
        <v>2.3199999999999998</v>
      </c>
      <c r="U177" s="530">
        <f t="shared" si="63"/>
        <v>1.36</v>
      </c>
      <c r="V177" s="543">
        <f t="shared" si="55"/>
        <v>92.032999999999987</v>
      </c>
    </row>
    <row r="178" spans="1:22" ht="15.75">
      <c r="A178" s="348"/>
      <c r="B178" s="525"/>
      <c r="C178" s="535" t="s">
        <v>460</v>
      </c>
      <c r="D178" s="536"/>
      <c r="E178" s="537"/>
      <c r="F178" s="374">
        <v>0.04</v>
      </c>
      <c r="G178" s="374">
        <v>0.06</v>
      </c>
      <c r="H178" s="384">
        <v>0.09</v>
      </c>
      <c r="I178" s="386">
        <f t="shared" si="51"/>
        <v>9.8999999999999991E-2</v>
      </c>
      <c r="J178" s="390">
        <v>0.08</v>
      </c>
      <c r="K178" s="374">
        <v>0.08</v>
      </c>
      <c r="L178" s="528">
        <v>10</v>
      </c>
      <c r="M178" s="11"/>
      <c r="N178" s="538"/>
      <c r="O178" s="529" t="str">
        <f t="shared" si="52"/>
        <v>Salade composée à base de crudités</v>
      </c>
      <c r="P178" s="530">
        <f t="shared" ref="P178:U178" si="64">F178*P164</f>
        <v>10.120000000000001</v>
      </c>
      <c r="Q178" s="530">
        <f t="shared" si="64"/>
        <v>49.739999999999995</v>
      </c>
      <c r="R178" s="531">
        <f t="shared" si="64"/>
        <v>4.32</v>
      </c>
      <c r="S178" s="532">
        <f t="shared" si="64"/>
        <v>1.2869999999999999</v>
      </c>
      <c r="T178" s="532">
        <f t="shared" si="64"/>
        <v>2.3199999999999998</v>
      </c>
      <c r="U178" s="530">
        <f t="shared" si="64"/>
        <v>1.36</v>
      </c>
      <c r="V178" s="543">
        <f t="shared" si="55"/>
        <v>69.147000000000006</v>
      </c>
    </row>
    <row r="179" spans="1:22" ht="15.75">
      <c r="A179" s="348"/>
      <c r="B179" s="525"/>
      <c r="C179" s="535" t="s">
        <v>461</v>
      </c>
      <c r="D179" s="536"/>
      <c r="E179" s="537"/>
      <c r="F179" s="374">
        <v>0.04</v>
      </c>
      <c r="G179" s="374">
        <v>0.06</v>
      </c>
      <c r="H179" s="384">
        <v>0.09</v>
      </c>
      <c r="I179" s="386">
        <f t="shared" si="51"/>
        <v>9.8999999999999991E-2</v>
      </c>
      <c r="J179" s="390">
        <v>0.08</v>
      </c>
      <c r="K179" s="374">
        <v>0.08</v>
      </c>
      <c r="L179" s="528">
        <v>10</v>
      </c>
      <c r="M179" s="11"/>
      <c r="N179" s="538"/>
      <c r="O179" s="529" t="str">
        <f t="shared" si="52"/>
        <v>Champignons crus</v>
      </c>
      <c r="P179" s="530">
        <f t="shared" ref="P179:U179" si="65">F179*P164</f>
        <v>10.120000000000001</v>
      </c>
      <c r="Q179" s="530">
        <f t="shared" si="65"/>
        <v>49.739999999999995</v>
      </c>
      <c r="R179" s="531">
        <f t="shared" si="65"/>
        <v>4.32</v>
      </c>
      <c r="S179" s="532">
        <f t="shared" si="65"/>
        <v>1.2869999999999999</v>
      </c>
      <c r="T179" s="532">
        <f t="shared" si="65"/>
        <v>2.3199999999999998</v>
      </c>
      <c r="U179" s="530">
        <f t="shared" si="65"/>
        <v>1.36</v>
      </c>
      <c r="V179" s="543">
        <f t="shared" si="55"/>
        <v>69.147000000000006</v>
      </c>
    </row>
    <row r="180" spans="1:22" ht="15.75">
      <c r="A180" s="348"/>
      <c r="B180" s="525"/>
      <c r="C180" s="545" t="s">
        <v>462</v>
      </c>
      <c r="D180" s="546"/>
      <c r="E180" s="547"/>
      <c r="F180" s="374">
        <v>0.04</v>
      </c>
      <c r="G180" s="374">
        <v>0.06</v>
      </c>
      <c r="H180" s="384">
        <v>0.09</v>
      </c>
      <c r="I180" s="386">
        <f t="shared" si="51"/>
        <v>9.8999999999999991E-2</v>
      </c>
      <c r="J180" s="390">
        <v>0.08</v>
      </c>
      <c r="K180" s="374">
        <v>0.08</v>
      </c>
      <c r="L180" s="528">
        <v>10</v>
      </c>
      <c r="M180" s="11"/>
      <c r="N180" s="538"/>
      <c r="O180" s="529" t="str">
        <f t="shared" si="52"/>
        <v>Fenouil</v>
      </c>
      <c r="P180" s="530">
        <f t="shared" ref="P180:U180" si="66">F180*P164</f>
        <v>10.120000000000001</v>
      </c>
      <c r="Q180" s="530">
        <f t="shared" si="66"/>
        <v>49.739999999999995</v>
      </c>
      <c r="R180" s="531">
        <f t="shared" si="66"/>
        <v>4.32</v>
      </c>
      <c r="S180" s="532">
        <f t="shared" si="66"/>
        <v>1.2869999999999999</v>
      </c>
      <c r="T180" s="532">
        <f t="shared" si="66"/>
        <v>2.3199999999999998</v>
      </c>
      <c r="U180" s="530">
        <f t="shared" si="66"/>
        <v>1.36</v>
      </c>
      <c r="V180" s="543">
        <f t="shared" si="55"/>
        <v>69.147000000000006</v>
      </c>
    </row>
    <row r="181" spans="1:22" ht="15" customHeight="1">
      <c r="A181" s="348"/>
      <c r="B181" s="534"/>
      <c r="C181" s="1512" t="s">
        <v>620</v>
      </c>
      <c r="D181" s="1512"/>
      <c r="E181" s="1512"/>
      <c r="F181" s="1512"/>
      <c r="G181" s="1512"/>
      <c r="H181" s="1512"/>
      <c r="I181" s="1512"/>
      <c r="J181" s="1512"/>
      <c r="K181" s="1512"/>
      <c r="L181" s="1513"/>
      <c r="M181" s="513"/>
      <c r="N181" s="513"/>
      <c r="O181" s="12"/>
      <c r="P181" s="1516" t="str">
        <f>C181</f>
        <v>*CUIDITES sans assaisonnement</v>
      </c>
      <c r="Q181" s="1517"/>
      <c r="R181" s="1517"/>
      <c r="S181" s="1517"/>
      <c r="T181" s="1517"/>
      <c r="U181" s="1517"/>
      <c r="V181" s="1518"/>
    </row>
    <row r="182" spans="1:22" ht="15" customHeight="1">
      <c r="A182" s="348"/>
      <c r="B182" s="534"/>
      <c r="C182" s="1514"/>
      <c r="D182" s="1514"/>
      <c r="E182" s="1514"/>
      <c r="F182" s="1514"/>
      <c r="G182" s="1514"/>
      <c r="H182" s="1514"/>
      <c r="I182" s="1514"/>
      <c r="J182" s="1514"/>
      <c r="K182" s="1514"/>
      <c r="L182" s="1515"/>
      <c r="M182" s="513"/>
      <c r="N182" s="513"/>
      <c r="O182" s="12"/>
      <c r="P182" s="1519"/>
      <c r="Q182" s="1520"/>
      <c r="R182" s="1520"/>
      <c r="S182" s="1520"/>
      <c r="T182" s="1520"/>
      <c r="U182" s="1520"/>
      <c r="V182" s="1521"/>
    </row>
    <row r="183" spans="1:22" ht="15.75">
      <c r="A183" s="348"/>
      <c r="B183" s="525"/>
      <c r="C183" s="548" t="s">
        <v>463</v>
      </c>
      <c r="D183" s="549"/>
      <c r="E183" s="537"/>
      <c r="F183" s="374">
        <v>0.125</v>
      </c>
      <c r="G183" s="374">
        <v>0.16600000000000001</v>
      </c>
      <c r="H183" s="384">
        <v>0.25</v>
      </c>
      <c r="I183" s="386">
        <f t="shared" ref="I183:I200" si="67">(H183*L183%)+H183</f>
        <v>0.27500000000000002</v>
      </c>
      <c r="J183" s="390">
        <v>0.25</v>
      </c>
      <c r="K183" s="374">
        <v>0.25</v>
      </c>
      <c r="L183" s="528">
        <v>10</v>
      </c>
      <c r="M183" s="362"/>
      <c r="N183" s="362"/>
      <c r="O183" s="529" t="str">
        <f t="shared" ref="O183:O197" si="68">C183</f>
        <v>Potage à base de légumes (en litres/Kg)</v>
      </c>
      <c r="P183" s="530">
        <f t="shared" ref="P183:U183" si="69">F183*P164</f>
        <v>31.625</v>
      </c>
      <c r="Q183" s="530">
        <f t="shared" si="69"/>
        <v>137.614</v>
      </c>
      <c r="R183" s="531">
        <f t="shared" si="69"/>
        <v>12</v>
      </c>
      <c r="S183" s="532">
        <f t="shared" si="69"/>
        <v>3.5750000000000002</v>
      </c>
      <c r="T183" s="532">
        <f t="shared" si="69"/>
        <v>7.25</v>
      </c>
      <c r="U183" s="530">
        <f t="shared" si="69"/>
        <v>4.25</v>
      </c>
      <c r="V183" s="543">
        <f t="shared" ref="V183:V197" si="70">SUM(P183:U183)</f>
        <v>196.31399999999999</v>
      </c>
    </row>
    <row r="184" spans="1:22" ht="17.25">
      <c r="A184" s="348"/>
      <c r="B184" s="525"/>
      <c r="C184" s="548" t="s">
        <v>464</v>
      </c>
      <c r="D184" s="549"/>
      <c r="E184" s="537"/>
      <c r="F184" s="374">
        <v>0.5</v>
      </c>
      <c r="G184" s="374">
        <v>0.5</v>
      </c>
      <c r="H184" s="384">
        <v>1</v>
      </c>
      <c r="I184" s="386">
        <f t="shared" si="67"/>
        <v>1.1000000000000001</v>
      </c>
      <c r="J184" s="390">
        <v>1</v>
      </c>
      <c r="K184" s="374">
        <v>1</v>
      </c>
      <c r="L184" s="528">
        <v>10</v>
      </c>
      <c r="M184" s="362"/>
      <c r="N184" s="362"/>
      <c r="O184" s="539" t="str">
        <f t="shared" si="68"/>
        <v>Artichaut entier (à l'unité)</v>
      </c>
      <c r="P184" s="540">
        <f t="shared" ref="P184:U184" si="71">F184*P164</f>
        <v>126.5</v>
      </c>
      <c r="Q184" s="540">
        <f t="shared" si="71"/>
        <v>414.5</v>
      </c>
      <c r="R184" s="541">
        <f t="shared" si="71"/>
        <v>48</v>
      </c>
      <c r="S184" s="542">
        <f t="shared" si="71"/>
        <v>14.3</v>
      </c>
      <c r="T184" s="542">
        <f t="shared" si="71"/>
        <v>29</v>
      </c>
      <c r="U184" s="540">
        <f t="shared" si="71"/>
        <v>17</v>
      </c>
      <c r="V184" s="543">
        <f t="shared" si="70"/>
        <v>649.29999999999995</v>
      </c>
    </row>
    <row r="185" spans="1:22" ht="16.5">
      <c r="A185" s="348"/>
      <c r="B185" s="525"/>
      <c r="C185" s="548" t="s">
        <v>465</v>
      </c>
      <c r="D185" s="549"/>
      <c r="E185" s="537"/>
      <c r="F185" s="374">
        <v>0.05</v>
      </c>
      <c r="G185" s="374">
        <v>7.0000000000000007E-2</v>
      </c>
      <c r="H185" s="384">
        <v>0.09</v>
      </c>
      <c r="I185" s="386">
        <f t="shared" si="67"/>
        <v>9.8999999999999991E-2</v>
      </c>
      <c r="J185" s="390">
        <v>0.08</v>
      </c>
      <c r="K185" s="374">
        <v>0.08</v>
      </c>
      <c r="L185" s="528">
        <v>10</v>
      </c>
      <c r="M185" s="362"/>
      <c r="N185" s="362"/>
      <c r="O185" s="529" t="str">
        <f t="shared" si="68"/>
        <v>Fond d'artichaut</v>
      </c>
      <c r="P185" s="530">
        <f t="shared" ref="P185:U185" si="72">F185*P164</f>
        <v>12.65</v>
      </c>
      <c r="Q185" s="530">
        <f t="shared" si="72"/>
        <v>58.030000000000008</v>
      </c>
      <c r="R185" s="531">
        <f t="shared" si="72"/>
        <v>4.32</v>
      </c>
      <c r="S185" s="532">
        <f t="shared" si="72"/>
        <v>1.2869999999999999</v>
      </c>
      <c r="T185" s="532">
        <f t="shared" si="72"/>
        <v>2.3199999999999998</v>
      </c>
      <c r="U185" s="530">
        <f t="shared" si="72"/>
        <v>1.36</v>
      </c>
      <c r="V185" s="543">
        <f t="shared" si="70"/>
        <v>79.966999999999999</v>
      </c>
    </row>
    <row r="186" spans="1:22" ht="15.75">
      <c r="A186" s="348"/>
      <c r="B186" s="525"/>
      <c r="C186" s="548" t="s">
        <v>466</v>
      </c>
      <c r="D186" s="549"/>
      <c r="E186" s="537"/>
      <c r="F186" s="374">
        <v>0.05</v>
      </c>
      <c r="G186" s="374">
        <v>7.0000000000000007E-2</v>
      </c>
      <c r="H186" s="384">
        <v>0.09</v>
      </c>
      <c r="I186" s="386">
        <f t="shared" si="67"/>
        <v>9.8999999999999991E-2</v>
      </c>
      <c r="J186" s="390">
        <v>0.08</v>
      </c>
      <c r="K186" s="374">
        <v>0.08</v>
      </c>
      <c r="L186" s="528">
        <v>10</v>
      </c>
      <c r="M186" s="362"/>
      <c r="N186" s="362"/>
      <c r="O186" s="529" t="str">
        <f t="shared" si="68"/>
        <v>Asperges</v>
      </c>
      <c r="P186" s="530">
        <f t="shared" ref="P186:U186" si="73">F186*P164</f>
        <v>12.65</v>
      </c>
      <c r="Q186" s="530">
        <f t="shared" si="73"/>
        <v>58.030000000000008</v>
      </c>
      <c r="R186" s="531">
        <f t="shared" si="73"/>
        <v>4.32</v>
      </c>
      <c r="S186" s="532">
        <f t="shared" si="73"/>
        <v>1.2869999999999999</v>
      </c>
      <c r="T186" s="532">
        <f t="shared" si="73"/>
        <v>2.3199999999999998</v>
      </c>
      <c r="U186" s="530">
        <f t="shared" si="73"/>
        <v>1.36</v>
      </c>
      <c r="V186" s="543">
        <f t="shared" si="70"/>
        <v>79.966999999999999</v>
      </c>
    </row>
    <row r="187" spans="1:22" ht="15.75">
      <c r="A187" s="348"/>
      <c r="B187" s="525"/>
      <c r="C187" s="548" t="s">
        <v>467</v>
      </c>
      <c r="D187" s="549"/>
      <c r="E187" s="537"/>
      <c r="F187" s="374">
        <v>0.05</v>
      </c>
      <c r="G187" s="374">
        <v>7.0000000000000007E-2</v>
      </c>
      <c r="H187" s="384">
        <v>0.1</v>
      </c>
      <c r="I187" s="386">
        <f t="shared" si="67"/>
        <v>0.11000000000000001</v>
      </c>
      <c r="J187" s="390">
        <v>0.08</v>
      </c>
      <c r="K187" s="374">
        <v>0.08</v>
      </c>
      <c r="L187" s="528">
        <v>10</v>
      </c>
      <c r="M187" s="362"/>
      <c r="N187" s="362"/>
      <c r="O187" s="529" t="str">
        <f t="shared" si="68"/>
        <v>Betteraves</v>
      </c>
      <c r="P187" s="530">
        <f t="shared" ref="P187:U187" si="74">F187*P164</f>
        <v>12.65</v>
      </c>
      <c r="Q187" s="530">
        <f t="shared" si="74"/>
        <v>58.030000000000008</v>
      </c>
      <c r="R187" s="531">
        <f t="shared" si="74"/>
        <v>4.8000000000000007</v>
      </c>
      <c r="S187" s="532">
        <f t="shared" si="74"/>
        <v>1.4300000000000002</v>
      </c>
      <c r="T187" s="532">
        <f t="shared" si="74"/>
        <v>2.3199999999999998</v>
      </c>
      <c r="U187" s="530">
        <f t="shared" si="74"/>
        <v>1.36</v>
      </c>
      <c r="V187" s="543">
        <f t="shared" si="70"/>
        <v>80.59</v>
      </c>
    </row>
    <row r="188" spans="1:22" ht="15.75">
      <c r="A188" s="348"/>
      <c r="B188" s="525"/>
      <c r="C188" s="548" t="s">
        <v>468</v>
      </c>
      <c r="D188" s="549"/>
      <c r="E188" s="537"/>
      <c r="F188" s="374">
        <v>0.05</v>
      </c>
      <c r="G188" s="374">
        <v>7.0000000000000007E-2</v>
      </c>
      <c r="H188" s="384">
        <v>0.1</v>
      </c>
      <c r="I188" s="386">
        <f t="shared" si="67"/>
        <v>0.11000000000000001</v>
      </c>
      <c r="J188" s="390">
        <v>0.08</v>
      </c>
      <c r="K188" s="374">
        <v>0.08</v>
      </c>
      <c r="L188" s="528">
        <v>10</v>
      </c>
      <c r="M188" s="362"/>
      <c r="N188" s="362"/>
      <c r="O188" s="529" t="str">
        <f t="shared" si="68"/>
        <v>Céleri</v>
      </c>
      <c r="P188" s="530">
        <f t="shared" ref="P188:U188" si="75">F188*P164</f>
        <v>12.65</v>
      </c>
      <c r="Q188" s="530">
        <f t="shared" si="75"/>
        <v>58.030000000000008</v>
      </c>
      <c r="R188" s="531">
        <f t="shared" si="75"/>
        <v>4.8000000000000007</v>
      </c>
      <c r="S188" s="532">
        <f t="shared" si="75"/>
        <v>1.4300000000000002</v>
      </c>
      <c r="T188" s="532">
        <f t="shared" si="75"/>
        <v>2.3199999999999998</v>
      </c>
      <c r="U188" s="530">
        <f t="shared" si="75"/>
        <v>1.36</v>
      </c>
      <c r="V188" s="543">
        <f t="shared" si="70"/>
        <v>80.59</v>
      </c>
    </row>
    <row r="189" spans="1:22" ht="15.75">
      <c r="A189" s="348"/>
      <c r="B189" s="525"/>
      <c r="C189" s="548" t="s">
        <v>469</v>
      </c>
      <c r="D189" s="549"/>
      <c r="E189" s="537"/>
      <c r="F189" s="374">
        <v>0.05</v>
      </c>
      <c r="G189" s="374">
        <v>7.0000000000000007E-2</v>
      </c>
      <c r="H189" s="384">
        <v>0.11</v>
      </c>
      <c r="I189" s="386">
        <f t="shared" si="67"/>
        <v>0.121</v>
      </c>
      <c r="J189" s="390">
        <v>0.08</v>
      </c>
      <c r="K189" s="374">
        <v>0.08</v>
      </c>
      <c r="L189" s="528">
        <v>10</v>
      </c>
      <c r="M189" s="362"/>
      <c r="N189" s="362"/>
      <c r="O189" s="529" t="str">
        <f t="shared" si="68"/>
        <v>Champignons</v>
      </c>
      <c r="P189" s="530">
        <f t="shared" ref="P189:U189" si="76">F189*P164</f>
        <v>12.65</v>
      </c>
      <c r="Q189" s="530">
        <f t="shared" si="76"/>
        <v>58.030000000000008</v>
      </c>
      <c r="R189" s="531">
        <f t="shared" si="76"/>
        <v>5.28</v>
      </c>
      <c r="S189" s="532">
        <f t="shared" si="76"/>
        <v>1.573</v>
      </c>
      <c r="T189" s="532">
        <f t="shared" si="76"/>
        <v>2.3199999999999998</v>
      </c>
      <c r="U189" s="530">
        <f t="shared" si="76"/>
        <v>1.36</v>
      </c>
      <c r="V189" s="543">
        <f t="shared" si="70"/>
        <v>81.212999999999994</v>
      </c>
    </row>
    <row r="190" spans="1:22" ht="15.75">
      <c r="A190" s="348"/>
      <c r="B190" s="525"/>
      <c r="C190" s="548" t="s">
        <v>470</v>
      </c>
      <c r="D190" s="549"/>
      <c r="E190" s="537"/>
      <c r="F190" s="374">
        <v>0.05</v>
      </c>
      <c r="G190" s="374">
        <v>7.0000000000000007E-2</v>
      </c>
      <c r="H190" s="384">
        <v>0.1</v>
      </c>
      <c r="I190" s="386">
        <f t="shared" si="67"/>
        <v>0.11000000000000001</v>
      </c>
      <c r="J190" s="390">
        <v>0.08</v>
      </c>
      <c r="K190" s="374">
        <v>0.08</v>
      </c>
      <c r="L190" s="528">
        <v>10</v>
      </c>
      <c r="M190" s="362"/>
      <c r="N190" s="362"/>
      <c r="O190" s="529" t="str">
        <f t="shared" si="68"/>
        <v>Choux fleurs</v>
      </c>
      <c r="P190" s="530">
        <f t="shared" ref="P190:U190" si="77">F190*P164</f>
        <v>12.65</v>
      </c>
      <c r="Q190" s="530">
        <f t="shared" si="77"/>
        <v>58.030000000000008</v>
      </c>
      <c r="R190" s="531">
        <f t="shared" si="77"/>
        <v>4.8000000000000007</v>
      </c>
      <c r="S190" s="532">
        <f t="shared" si="77"/>
        <v>1.4300000000000002</v>
      </c>
      <c r="T190" s="532">
        <f t="shared" si="77"/>
        <v>2.3199999999999998</v>
      </c>
      <c r="U190" s="530">
        <f t="shared" si="77"/>
        <v>1.36</v>
      </c>
      <c r="V190" s="543">
        <f t="shared" si="70"/>
        <v>80.59</v>
      </c>
    </row>
    <row r="191" spans="1:22" ht="15.75">
      <c r="A191" s="348"/>
      <c r="B191" s="525"/>
      <c r="C191" s="548" t="s">
        <v>471</v>
      </c>
      <c r="D191" s="549"/>
      <c r="E191" s="537"/>
      <c r="F191" s="374">
        <v>0.04</v>
      </c>
      <c r="G191" s="374">
        <v>0.06</v>
      </c>
      <c r="H191" s="384">
        <v>0.09</v>
      </c>
      <c r="I191" s="386">
        <f t="shared" si="67"/>
        <v>9.8999999999999991E-2</v>
      </c>
      <c r="J191" s="390">
        <v>7.0000000000000007E-2</v>
      </c>
      <c r="K191" s="374">
        <v>7.0000000000000007E-2</v>
      </c>
      <c r="L191" s="528">
        <v>10</v>
      </c>
      <c r="M191" s="362"/>
      <c r="N191" s="362"/>
      <c r="O191" s="529" t="str">
        <f t="shared" si="68"/>
        <v>Cœurs de palmier</v>
      </c>
      <c r="P191" s="530">
        <f t="shared" ref="P191:U191" si="78">F191*P164</f>
        <v>10.120000000000001</v>
      </c>
      <c r="Q191" s="530">
        <f t="shared" si="78"/>
        <v>49.739999999999995</v>
      </c>
      <c r="R191" s="531">
        <f t="shared" si="78"/>
        <v>4.32</v>
      </c>
      <c r="S191" s="532">
        <f t="shared" si="78"/>
        <v>1.2869999999999999</v>
      </c>
      <c r="T191" s="532">
        <f t="shared" si="78"/>
        <v>2.0300000000000002</v>
      </c>
      <c r="U191" s="530">
        <f t="shared" si="78"/>
        <v>1.1900000000000002</v>
      </c>
      <c r="V191" s="543">
        <f t="shared" si="70"/>
        <v>68.687000000000012</v>
      </c>
    </row>
    <row r="192" spans="1:22" ht="15.75">
      <c r="A192" s="348"/>
      <c r="B192" s="525"/>
      <c r="C192" s="548" t="s">
        <v>462</v>
      </c>
      <c r="D192" s="549"/>
      <c r="E192" s="537"/>
      <c r="F192" s="374">
        <v>0.04</v>
      </c>
      <c r="G192" s="374">
        <v>0.06</v>
      </c>
      <c r="H192" s="384">
        <v>0.09</v>
      </c>
      <c r="I192" s="386">
        <f t="shared" si="67"/>
        <v>9.8999999999999991E-2</v>
      </c>
      <c r="J192" s="390">
        <v>7.0000000000000007E-2</v>
      </c>
      <c r="K192" s="374">
        <v>7.0000000000000007E-2</v>
      </c>
      <c r="L192" s="528">
        <v>10</v>
      </c>
      <c r="M192" s="362"/>
      <c r="N192" s="362"/>
      <c r="O192" s="529" t="str">
        <f t="shared" si="68"/>
        <v>Fenouil</v>
      </c>
      <c r="P192" s="530">
        <f t="shared" ref="P192:U192" si="79">F192*P164</f>
        <v>10.120000000000001</v>
      </c>
      <c r="Q192" s="530">
        <f t="shared" si="79"/>
        <v>49.739999999999995</v>
      </c>
      <c r="R192" s="531">
        <f t="shared" si="79"/>
        <v>4.32</v>
      </c>
      <c r="S192" s="532">
        <f t="shared" si="79"/>
        <v>1.2869999999999999</v>
      </c>
      <c r="T192" s="532">
        <f t="shared" si="79"/>
        <v>2.0300000000000002</v>
      </c>
      <c r="U192" s="530">
        <f t="shared" si="79"/>
        <v>1.1900000000000002</v>
      </c>
      <c r="V192" s="543">
        <f t="shared" si="70"/>
        <v>68.687000000000012</v>
      </c>
    </row>
    <row r="193" spans="1:22" ht="15.75">
      <c r="A193" s="348"/>
      <c r="B193" s="525"/>
      <c r="C193" s="548" t="s">
        <v>472</v>
      </c>
      <c r="D193" s="549"/>
      <c r="E193" s="537"/>
      <c r="F193" s="374">
        <v>0.05</v>
      </c>
      <c r="G193" s="374">
        <v>7.0000000000000007E-2</v>
      </c>
      <c r="H193" s="384">
        <v>0.11</v>
      </c>
      <c r="I193" s="386">
        <f t="shared" si="67"/>
        <v>0.121</v>
      </c>
      <c r="J193" s="390">
        <v>0.08</v>
      </c>
      <c r="K193" s="374">
        <v>0.08</v>
      </c>
      <c r="L193" s="528">
        <v>10</v>
      </c>
      <c r="M193" s="362"/>
      <c r="N193" s="362"/>
      <c r="O193" s="529" t="str">
        <f t="shared" si="68"/>
        <v>Haricots verts</v>
      </c>
      <c r="P193" s="530">
        <f t="shared" ref="P193:U193" si="80">F193*P164</f>
        <v>12.65</v>
      </c>
      <c r="Q193" s="530">
        <f t="shared" si="80"/>
        <v>58.030000000000008</v>
      </c>
      <c r="R193" s="531">
        <f t="shared" si="80"/>
        <v>5.28</v>
      </c>
      <c r="S193" s="532">
        <f t="shared" si="80"/>
        <v>1.573</v>
      </c>
      <c r="T193" s="532">
        <f t="shared" si="80"/>
        <v>2.3199999999999998</v>
      </c>
      <c r="U193" s="530">
        <f t="shared" si="80"/>
        <v>1.36</v>
      </c>
      <c r="V193" s="543">
        <f t="shared" si="70"/>
        <v>81.212999999999994</v>
      </c>
    </row>
    <row r="194" spans="1:22" ht="15.75">
      <c r="A194" s="348"/>
      <c r="B194" s="525"/>
      <c r="C194" s="548" t="s">
        <v>473</v>
      </c>
      <c r="D194" s="549"/>
      <c r="E194" s="537"/>
      <c r="F194" s="374">
        <v>0.05</v>
      </c>
      <c r="G194" s="374">
        <v>7.0000000000000007E-2</v>
      </c>
      <c r="H194" s="384">
        <v>0.11</v>
      </c>
      <c r="I194" s="386">
        <f t="shared" si="67"/>
        <v>0.121</v>
      </c>
      <c r="J194" s="390">
        <v>0.08</v>
      </c>
      <c r="K194" s="374">
        <v>0.08</v>
      </c>
      <c r="L194" s="528">
        <v>10</v>
      </c>
      <c r="M194" s="362"/>
      <c r="N194" s="362"/>
      <c r="O194" s="529" t="str">
        <f t="shared" si="68"/>
        <v>Poireaux (blancs de poireaux)</v>
      </c>
      <c r="P194" s="530">
        <f t="shared" ref="P194:U194" si="81">F194*P164</f>
        <v>12.65</v>
      </c>
      <c r="Q194" s="530">
        <f t="shared" si="81"/>
        <v>58.030000000000008</v>
      </c>
      <c r="R194" s="531">
        <f t="shared" si="81"/>
        <v>5.28</v>
      </c>
      <c r="S194" s="532">
        <f t="shared" si="81"/>
        <v>1.573</v>
      </c>
      <c r="T194" s="532">
        <f t="shared" si="81"/>
        <v>2.3199999999999998</v>
      </c>
      <c r="U194" s="530">
        <f t="shared" si="81"/>
        <v>1.36</v>
      </c>
      <c r="V194" s="543">
        <f t="shared" si="70"/>
        <v>81.212999999999994</v>
      </c>
    </row>
    <row r="195" spans="1:22" ht="15.75">
      <c r="A195" s="348"/>
      <c r="B195" s="525"/>
      <c r="C195" s="548" t="s">
        <v>474</v>
      </c>
      <c r="D195" s="549"/>
      <c r="E195" s="537"/>
      <c r="F195" s="374">
        <v>0.05</v>
      </c>
      <c r="G195" s="374">
        <v>7.0000000000000007E-2</v>
      </c>
      <c r="H195" s="384">
        <v>0.11</v>
      </c>
      <c r="I195" s="386">
        <f t="shared" si="67"/>
        <v>0.121</v>
      </c>
      <c r="J195" s="390">
        <v>0.08</v>
      </c>
      <c r="K195" s="374">
        <v>0.08</v>
      </c>
      <c r="L195" s="528">
        <v>10</v>
      </c>
      <c r="M195" s="362"/>
      <c r="N195" s="362"/>
      <c r="O195" s="529" t="str">
        <f t="shared" si="68"/>
        <v>Salade composée à base de légumes cuits</v>
      </c>
      <c r="P195" s="530">
        <f t="shared" ref="P195:U195" si="82">F195*P164</f>
        <v>12.65</v>
      </c>
      <c r="Q195" s="530">
        <f t="shared" si="82"/>
        <v>58.030000000000008</v>
      </c>
      <c r="R195" s="531">
        <f t="shared" si="82"/>
        <v>5.28</v>
      </c>
      <c r="S195" s="532">
        <f t="shared" si="82"/>
        <v>1.573</v>
      </c>
      <c r="T195" s="532">
        <f t="shared" si="82"/>
        <v>2.3199999999999998</v>
      </c>
      <c r="U195" s="530">
        <f t="shared" si="82"/>
        <v>1.36</v>
      </c>
      <c r="V195" s="543">
        <f t="shared" si="70"/>
        <v>81.212999999999994</v>
      </c>
    </row>
    <row r="196" spans="1:22" ht="15.75">
      <c r="A196" s="348"/>
      <c r="B196" s="525"/>
      <c r="C196" s="548" t="s">
        <v>475</v>
      </c>
      <c r="D196" s="549"/>
      <c r="E196" s="537"/>
      <c r="F196" s="374">
        <v>0.05</v>
      </c>
      <c r="G196" s="374">
        <v>7.0000000000000007E-2</v>
      </c>
      <c r="H196" s="384">
        <v>0.11</v>
      </c>
      <c r="I196" s="386">
        <f t="shared" si="67"/>
        <v>0.121</v>
      </c>
      <c r="J196" s="390">
        <v>7.0000000000000007E-2</v>
      </c>
      <c r="K196" s="374">
        <v>7.0000000000000007E-2</v>
      </c>
      <c r="L196" s="528">
        <v>10</v>
      </c>
      <c r="M196" s="362"/>
      <c r="N196" s="362"/>
      <c r="O196" s="529" t="str">
        <f t="shared" si="68"/>
        <v>Soja (germes de haricots mungo)</v>
      </c>
      <c r="P196" s="530">
        <f t="shared" ref="P196:U196" si="83">F196*P164</f>
        <v>12.65</v>
      </c>
      <c r="Q196" s="530">
        <f t="shared" si="83"/>
        <v>58.030000000000008</v>
      </c>
      <c r="R196" s="531">
        <f t="shared" si="83"/>
        <v>5.28</v>
      </c>
      <c r="S196" s="532">
        <f t="shared" si="83"/>
        <v>1.573</v>
      </c>
      <c r="T196" s="532">
        <f t="shared" si="83"/>
        <v>2.0300000000000002</v>
      </c>
      <c r="U196" s="530">
        <f t="shared" si="83"/>
        <v>1.1900000000000002</v>
      </c>
      <c r="V196" s="543">
        <f t="shared" si="70"/>
        <v>80.753</v>
      </c>
    </row>
    <row r="197" spans="1:22" ht="15.75">
      <c r="A197" s="348"/>
      <c r="B197" s="525"/>
      <c r="C197" s="550" t="s">
        <v>476</v>
      </c>
      <c r="D197" s="551"/>
      <c r="E197" s="547"/>
      <c r="F197" s="374">
        <v>0.03</v>
      </c>
      <c r="G197" s="374">
        <v>0.03</v>
      </c>
      <c r="H197" s="384">
        <v>0.04</v>
      </c>
      <c r="I197" s="386">
        <f t="shared" si="67"/>
        <v>4.3999999999999997E-2</v>
      </c>
      <c r="J197" s="390">
        <v>0.03</v>
      </c>
      <c r="K197" s="374">
        <v>0.03</v>
      </c>
      <c r="L197" s="528">
        <v>10</v>
      </c>
      <c r="M197" s="362"/>
      <c r="N197" s="362"/>
      <c r="O197" s="529" t="str">
        <f t="shared" si="68"/>
        <v>Terrine de légumes</v>
      </c>
      <c r="P197" s="530">
        <f t="shared" ref="P197:U197" si="84">F197*P164</f>
        <v>7.59</v>
      </c>
      <c r="Q197" s="530">
        <f t="shared" si="84"/>
        <v>24.869999999999997</v>
      </c>
      <c r="R197" s="531">
        <f t="shared" si="84"/>
        <v>1.92</v>
      </c>
      <c r="S197" s="532">
        <f t="shared" si="84"/>
        <v>0.57199999999999995</v>
      </c>
      <c r="T197" s="532">
        <f t="shared" si="84"/>
        <v>0.87</v>
      </c>
      <c r="U197" s="530">
        <f t="shared" si="84"/>
        <v>0.51</v>
      </c>
      <c r="V197" s="543">
        <f t="shared" si="70"/>
        <v>36.331999999999994</v>
      </c>
    </row>
    <row r="198" spans="1:22" ht="15" customHeight="1">
      <c r="A198" s="348"/>
      <c r="B198" s="534"/>
      <c r="C198" s="1512" t="s">
        <v>621</v>
      </c>
      <c r="D198" s="1512"/>
      <c r="E198" s="1512"/>
      <c r="F198" s="1512"/>
      <c r="G198" s="1512"/>
      <c r="H198" s="1512"/>
      <c r="I198" s="1512"/>
      <c r="J198" s="1512"/>
      <c r="K198" s="1512"/>
      <c r="L198" s="1513"/>
      <c r="M198" s="513"/>
      <c r="N198" s="513"/>
      <c r="O198" s="12"/>
      <c r="P198" s="1516" t="str">
        <f>C198</f>
        <v xml:space="preserve">*ENTRÉES DE FÉCULENT </v>
      </c>
      <c r="Q198" s="1517"/>
      <c r="R198" s="1517"/>
      <c r="S198" s="1517"/>
      <c r="T198" s="1517"/>
      <c r="U198" s="1517"/>
      <c r="V198" s="1518"/>
    </row>
    <row r="199" spans="1:22" ht="15" customHeight="1">
      <c r="A199" s="348"/>
      <c r="B199" s="534"/>
      <c r="C199" s="1514"/>
      <c r="D199" s="1514"/>
      <c r="E199" s="1514"/>
      <c r="F199" s="1514"/>
      <c r="G199" s="1514"/>
      <c r="H199" s="1514"/>
      <c r="I199" s="1514"/>
      <c r="J199" s="1514"/>
      <c r="K199" s="1514"/>
      <c r="L199" s="1515"/>
      <c r="M199" s="513"/>
      <c r="N199" s="513"/>
      <c r="O199" s="12"/>
      <c r="P199" s="1519"/>
      <c r="Q199" s="1520"/>
      <c r="R199" s="1520"/>
      <c r="S199" s="1520"/>
      <c r="T199" s="1520"/>
      <c r="U199" s="1520"/>
      <c r="V199" s="1521"/>
    </row>
    <row r="200" spans="1:22" ht="15.75">
      <c r="A200" s="348"/>
      <c r="B200" s="534"/>
      <c r="C200" s="552" t="s">
        <v>477</v>
      </c>
      <c r="D200" s="552"/>
      <c r="E200" s="553"/>
      <c r="F200" s="554">
        <v>0.06</v>
      </c>
      <c r="G200" s="554">
        <v>0.08</v>
      </c>
      <c r="H200" s="555">
        <v>0.13</v>
      </c>
      <c r="I200" s="386">
        <f t="shared" si="67"/>
        <v>0.14300000000000002</v>
      </c>
      <c r="J200" s="556">
        <v>0.1</v>
      </c>
      <c r="K200" s="554">
        <v>0.1</v>
      </c>
      <c r="L200" s="557">
        <v>10</v>
      </c>
      <c r="M200" s="362"/>
      <c r="N200" s="362"/>
      <c r="O200" s="12"/>
      <c r="P200" s="530">
        <f t="shared" ref="P200:U200" si="85">F200*P164</f>
        <v>15.18</v>
      </c>
      <c r="Q200" s="530">
        <f t="shared" si="85"/>
        <v>66.320000000000007</v>
      </c>
      <c r="R200" s="531">
        <f t="shared" si="85"/>
        <v>6.24</v>
      </c>
      <c r="S200" s="532">
        <f t="shared" si="85"/>
        <v>1.8590000000000002</v>
      </c>
      <c r="T200" s="532">
        <f t="shared" si="85"/>
        <v>2.9000000000000004</v>
      </c>
      <c r="U200" s="530">
        <f t="shared" si="85"/>
        <v>1.7000000000000002</v>
      </c>
      <c r="V200" s="543">
        <f>SUM(P200:U200)</f>
        <v>94.198999999999998</v>
      </c>
    </row>
    <row r="201" spans="1:22" ht="15" customHeight="1">
      <c r="A201" s="348"/>
      <c r="B201" s="534"/>
      <c r="C201" s="1512" t="s">
        <v>622</v>
      </c>
      <c r="D201" s="1512"/>
      <c r="E201" s="1512"/>
      <c r="F201" s="1512"/>
      <c r="G201" s="1512"/>
      <c r="H201" s="1512"/>
      <c r="I201" s="1512"/>
      <c r="J201" s="1512"/>
      <c r="K201" s="1512"/>
      <c r="L201" s="1513"/>
      <c r="M201" s="513"/>
      <c r="N201" s="513"/>
      <c r="O201" s="12"/>
      <c r="P201" s="1516" t="str">
        <f>C201</f>
        <v>*ENTREES PROTIDIQUES DIVERSES</v>
      </c>
      <c r="Q201" s="1517"/>
      <c r="R201" s="1517"/>
      <c r="S201" s="1517"/>
      <c r="T201" s="1517"/>
      <c r="U201" s="1517"/>
      <c r="V201" s="1518"/>
    </row>
    <row r="202" spans="1:22" ht="15" customHeight="1">
      <c r="A202" s="348"/>
      <c r="B202" s="534"/>
      <c r="C202" s="1514"/>
      <c r="D202" s="1514"/>
      <c r="E202" s="1514"/>
      <c r="F202" s="1514"/>
      <c r="G202" s="1514"/>
      <c r="H202" s="1514"/>
      <c r="I202" s="1514"/>
      <c r="J202" s="1514"/>
      <c r="K202" s="1514"/>
      <c r="L202" s="1515"/>
      <c r="M202" s="513"/>
      <c r="N202" s="513"/>
      <c r="O202" s="12"/>
      <c r="P202" s="1519"/>
      <c r="Q202" s="1520"/>
      <c r="R202" s="1520"/>
      <c r="S202" s="1520"/>
      <c r="T202" s="1520"/>
      <c r="U202" s="1520"/>
      <c r="V202" s="1521"/>
    </row>
    <row r="203" spans="1:22">
      <c r="A203" s="558"/>
      <c r="B203" s="559"/>
      <c r="C203" s="560" t="s">
        <v>478</v>
      </c>
      <c r="D203" s="560"/>
      <c r="E203" s="561"/>
      <c r="F203" s="562">
        <v>0.5</v>
      </c>
      <c r="G203" s="562">
        <v>1</v>
      </c>
      <c r="H203" s="563">
        <v>1.25</v>
      </c>
      <c r="I203" s="564">
        <f t="shared" ref="I203:I213" si="86">(H203*L203%)+H203</f>
        <v>1.375</v>
      </c>
      <c r="J203" s="563">
        <v>1</v>
      </c>
      <c r="K203" s="562">
        <v>1</v>
      </c>
      <c r="L203" s="565">
        <v>10</v>
      </c>
      <c r="M203" s="566"/>
      <c r="N203" s="566"/>
      <c r="O203" s="539" t="str">
        <f t="shared" ref="O203:O214" si="87">C203</f>
        <v>Œuf dur (à l'unité)</v>
      </c>
      <c r="P203" s="540">
        <f t="shared" ref="P203:U203" si="88">F203*P164</f>
        <v>126.5</v>
      </c>
      <c r="Q203" s="540">
        <f t="shared" si="88"/>
        <v>829</v>
      </c>
      <c r="R203" s="541">
        <f t="shared" si="88"/>
        <v>60</v>
      </c>
      <c r="S203" s="542">
        <f t="shared" si="88"/>
        <v>17.875</v>
      </c>
      <c r="T203" s="542">
        <f t="shared" si="88"/>
        <v>29</v>
      </c>
      <c r="U203" s="540">
        <f t="shared" si="88"/>
        <v>17</v>
      </c>
      <c r="V203" s="543">
        <f t="shared" ref="V203:V214" si="89">SUM(P203:U203)</f>
        <v>1079.375</v>
      </c>
    </row>
    <row r="204" spans="1:22" ht="15.75">
      <c r="A204" s="348"/>
      <c r="B204" s="525"/>
      <c r="C204" s="549" t="s">
        <v>479</v>
      </c>
      <c r="D204" s="549"/>
      <c r="E204" s="537"/>
      <c r="F204" s="374">
        <v>0</v>
      </c>
      <c r="G204" s="374">
        <v>0.04</v>
      </c>
      <c r="H204" s="384">
        <v>0.05</v>
      </c>
      <c r="I204" s="386">
        <f t="shared" si="86"/>
        <v>5.5000000000000007E-2</v>
      </c>
      <c r="J204" s="390">
        <v>0.06</v>
      </c>
      <c r="K204" s="374">
        <v>0.06</v>
      </c>
      <c r="L204" s="528">
        <v>10</v>
      </c>
      <c r="M204" s="362"/>
      <c r="N204" s="362"/>
      <c r="O204" s="529" t="str">
        <f t="shared" si="87"/>
        <v>Hareng/garniture</v>
      </c>
      <c r="P204" s="530">
        <f t="shared" ref="P204:U204" si="90">F204*P164</f>
        <v>0</v>
      </c>
      <c r="Q204" s="530">
        <f t="shared" si="90"/>
        <v>33.160000000000004</v>
      </c>
      <c r="R204" s="531">
        <f t="shared" si="90"/>
        <v>2.4000000000000004</v>
      </c>
      <c r="S204" s="532">
        <f t="shared" si="90"/>
        <v>0.71500000000000008</v>
      </c>
      <c r="T204" s="532">
        <f t="shared" si="90"/>
        <v>1.74</v>
      </c>
      <c r="U204" s="530">
        <f t="shared" si="90"/>
        <v>1.02</v>
      </c>
      <c r="V204" s="543">
        <f t="shared" si="89"/>
        <v>39.035000000000011</v>
      </c>
    </row>
    <row r="205" spans="1:22" ht="15.75">
      <c r="A205" s="348"/>
      <c r="B205" s="525"/>
      <c r="C205" s="549" t="s">
        <v>480</v>
      </c>
      <c r="D205" s="549"/>
      <c r="E205" s="537"/>
      <c r="F205" s="374">
        <v>0.03</v>
      </c>
      <c r="G205" s="374">
        <v>0.03</v>
      </c>
      <c r="H205" s="384">
        <v>4.4999999999999998E-2</v>
      </c>
      <c r="I205" s="386">
        <f t="shared" si="86"/>
        <v>4.9499999999999995E-2</v>
      </c>
      <c r="J205" s="390">
        <v>0.05</v>
      </c>
      <c r="K205" s="374">
        <v>0.05</v>
      </c>
      <c r="L205" s="528">
        <v>10</v>
      </c>
      <c r="M205" s="362"/>
      <c r="N205" s="362"/>
      <c r="O205" s="529" t="str">
        <f t="shared" si="87"/>
        <v>Maquereau</v>
      </c>
      <c r="P205" s="530">
        <f t="shared" ref="P205:U205" si="91">F205*P164</f>
        <v>7.59</v>
      </c>
      <c r="Q205" s="530">
        <f t="shared" si="91"/>
        <v>24.869999999999997</v>
      </c>
      <c r="R205" s="531">
        <f t="shared" si="91"/>
        <v>2.16</v>
      </c>
      <c r="S205" s="532">
        <f t="shared" si="91"/>
        <v>0.64349999999999996</v>
      </c>
      <c r="T205" s="532">
        <f t="shared" si="91"/>
        <v>1.4500000000000002</v>
      </c>
      <c r="U205" s="530">
        <f t="shared" si="91"/>
        <v>0.85000000000000009</v>
      </c>
      <c r="V205" s="543">
        <f t="shared" si="89"/>
        <v>37.563499999999998</v>
      </c>
    </row>
    <row r="206" spans="1:22" ht="15.75">
      <c r="A206" s="348"/>
      <c r="B206" s="525"/>
      <c r="C206" s="549" t="s">
        <v>481</v>
      </c>
      <c r="D206" s="549"/>
      <c r="E206" s="537"/>
      <c r="F206" s="374">
        <v>1</v>
      </c>
      <c r="G206" s="374">
        <v>1</v>
      </c>
      <c r="H206" s="384">
        <v>2</v>
      </c>
      <c r="I206" s="386">
        <f t="shared" si="86"/>
        <v>2.2000000000000002</v>
      </c>
      <c r="J206" s="390">
        <v>2</v>
      </c>
      <c r="K206" s="374">
        <v>2</v>
      </c>
      <c r="L206" s="528">
        <v>10</v>
      </c>
      <c r="M206" s="362"/>
      <c r="N206" s="362"/>
      <c r="O206" s="539" t="str">
        <f t="shared" si="87"/>
        <v>Sardines (à l'unité) sauf exception mentionnée</v>
      </c>
      <c r="P206" s="540">
        <f t="shared" ref="P206:U206" si="92">F206*P164</f>
        <v>253</v>
      </c>
      <c r="Q206" s="540">
        <f t="shared" si="92"/>
        <v>829</v>
      </c>
      <c r="R206" s="541">
        <f t="shared" si="92"/>
        <v>96</v>
      </c>
      <c r="S206" s="542">
        <f t="shared" si="92"/>
        <v>28.6</v>
      </c>
      <c r="T206" s="542">
        <f t="shared" si="92"/>
        <v>58</v>
      </c>
      <c r="U206" s="540">
        <f t="shared" si="92"/>
        <v>34</v>
      </c>
      <c r="V206" s="543">
        <f t="shared" si="89"/>
        <v>1298.5999999999999</v>
      </c>
    </row>
    <row r="207" spans="1:22" ht="15.75">
      <c r="A207" s="348"/>
      <c r="B207" s="525"/>
      <c r="C207" s="549" t="s">
        <v>482</v>
      </c>
      <c r="D207" s="549"/>
      <c r="E207" s="537"/>
      <c r="F207" s="374">
        <v>0.03</v>
      </c>
      <c r="G207" s="374">
        <v>0.03</v>
      </c>
      <c r="H207" s="384">
        <v>4.4999999999999998E-2</v>
      </c>
      <c r="I207" s="386">
        <f t="shared" si="86"/>
        <v>4.9499999999999995E-2</v>
      </c>
      <c r="J207" s="390">
        <v>0.05</v>
      </c>
      <c r="K207" s="374">
        <v>0.05</v>
      </c>
      <c r="L207" s="528">
        <v>10</v>
      </c>
      <c r="M207" s="362"/>
      <c r="N207" s="362"/>
      <c r="O207" s="529" t="str">
        <f t="shared" si="87"/>
        <v>Thon au naturel</v>
      </c>
      <c r="P207" s="530">
        <f t="shared" ref="P207:U207" si="93">F207*P164</f>
        <v>7.59</v>
      </c>
      <c r="Q207" s="530">
        <f t="shared" si="93"/>
        <v>24.869999999999997</v>
      </c>
      <c r="R207" s="531">
        <f t="shared" si="93"/>
        <v>2.16</v>
      </c>
      <c r="S207" s="532">
        <f t="shared" si="93"/>
        <v>0.64349999999999996</v>
      </c>
      <c r="T207" s="532">
        <f t="shared" si="93"/>
        <v>1.4500000000000002</v>
      </c>
      <c r="U207" s="530">
        <f t="shared" si="93"/>
        <v>0.85000000000000009</v>
      </c>
      <c r="V207" s="543">
        <f t="shared" si="89"/>
        <v>37.563499999999998</v>
      </c>
    </row>
    <row r="208" spans="1:22" ht="15.75">
      <c r="A208" s="348"/>
      <c r="B208" s="525"/>
      <c r="C208" s="549" t="s">
        <v>483</v>
      </c>
      <c r="D208" s="549"/>
      <c r="E208" s="537"/>
      <c r="F208" s="374">
        <v>0.02</v>
      </c>
      <c r="G208" s="374">
        <v>0.03</v>
      </c>
      <c r="H208" s="384">
        <v>4.4999999999999998E-2</v>
      </c>
      <c r="I208" s="386">
        <f t="shared" si="86"/>
        <v>4.9499999999999995E-2</v>
      </c>
      <c r="J208" s="390">
        <v>0.05</v>
      </c>
      <c r="K208" s="374">
        <v>0.05</v>
      </c>
      <c r="L208" s="528">
        <v>10</v>
      </c>
      <c r="M208" s="362"/>
      <c r="N208" s="362"/>
      <c r="O208" s="529" t="str">
        <f t="shared" si="87"/>
        <v>Jambon cru de pays</v>
      </c>
      <c r="P208" s="530">
        <f t="shared" ref="P208:U208" si="94">F208*P164</f>
        <v>5.0600000000000005</v>
      </c>
      <c r="Q208" s="530">
        <f t="shared" si="94"/>
        <v>24.869999999999997</v>
      </c>
      <c r="R208" s="531">
        <f t="shared" si="94"/>
        <v>2.16</v>
      </c>
      <c r="S208" s="532">
        <f t="shared" si="94"/>
        <v>0.64349999999999996</v>
      </c>
      <c r="T208" s="532">
        <f t="shared" si="94"/>
        <v>1.4500000000000002</v>
      </c>
      <c r="U208" s="530">
        <f t="shared" si="94"/>
        <v>0.85000000000000009</v>
      </c>
      <c r="V208" s="543">
        <f t="shared" si="89"/>
        <v>35.033500000000011</v>
      </c>
    </row>
    <row r="209" spans="1:22" ht="15.75">
      <c r="A209" s="348"/>
      <c r="B209" s="525"/>
      <c r="C209" s="549" t="s">
        <v>484</v>
      </c>
      <c r="D209" s="549"/>
      <c r="E209" s="537"/>
      <c r="F209" s="374">
        <v>0.03</v>
      </c>
      <c r="G209" s="374">
        <v>0.4</v>
      </c>
      <c r="H209" s="384">
        <v>0.05</v>
      </c>
      <c r="I209" s="386">
        <f t="shared" si="86"/>
        <v>5.5000000000000007E-2</v>
      </c>
      <c r="J209" s="390">
        <v>0.05</v>
      </c>
      <c r="K209" s="374">
        <v>0.05</v>
      </c>
      <c r="L209" s="528">
        <v>10</v>
      </c>
      <c r="M209" s="362"/>
      <c r="N209" s="362"/>
      <c r="O209" s="529" t="str">
        <f t="shared" si="87"/>
        <v>Jambon blanc</v>
      </c>
      <c r="P209" s="530">
        <f t="shared" ref="P209:U209" si="95">F209*P164</f>
        <v>7.59</v>
      </c>
      <c r="Q209" s="530">
        <f t="shared" si="95"/>
        <v>331.6</v>
      </c>
      <c r="R209" s="531">
        <f t="shared" si="95"/>
        <v>2.4000000000000004</v>
      </c>
      <c r="S209" s="532">
        <f t="shared" si="95"/>
        <v>0.71500000000000008</v>
      </c>
      <c r="T209" s="532">
        <f t="shared" si="95"/>
        <v>1.4500000000000002</v>
      </c>
      <c r="U209" s="530">
        <f t="shared" si="95"/>
        <v>0.85000000000000009</v>
      </c>
      <c r="V209" s="543">
        <f t="shared" si="89"/>
        <v>344.60499999999996</v>
      </c>
    </row>
    <row r="210" spans="1:22" ht="15.75">
      <c r="A210" s="348"/>
      <c r="B210" s="525"/>
      <c r="C210" s="549" t="s">
        <v>485</v>
      </c>
      <c r="D210" s="549"/>
      <c r="E210" s="537"/>
      <c r="F210" s="374">
        <v>0.03</v>
      </c>
      <c r="G210" s="374">
        <v>0.03</v>
      </c>
      <c r="H210" s="384">
        <v>4.4999999999999998E-2</v>
      </c>
      <c r="I210" s="386">
        <f t="shared" si="86"/>
        <v>4.9499999999999995E-2</v>
      </c>
      <c r="J210" s="390">
        <v>0.05</v>
      </c>
      <c r="K210" s="374">
        <v>0.05</v>
      </c>
      <c r="L210" s="528">
        <v>10</v>
      </c>
      <c r="M210" s="362"/>
      <c r="N210" s="362"/>
      <c r="O210" s="529" t="str">
        <f t="shared" si="87"/>
        <v>Pâté, terrine , mousse</v>
      </c>
      <c r="P210" s="530">
        <f t="shared" ref="P210:U210" si="96">F210*P164</f>
        <v>7.59</v>
      </c>
      <c r="Q210" s="530">
        <f t="shared" si="96"/>
        <v>24.869999999999997</v>
      </c>
      <c r="R210" s="531">
        <f t="shared" si="96"/>
        <v>2.16</v>
      </c>
      <c r="S210" s="532">
        <f t="shared" si="96"/>
        <v>0.64349999999999996</v>
      </c>
      <c r="T210" s="532">
        <f t="shared" si="96"/>
        <v>1.4500000000000002</v>
      </c>
      <c r="U210" s="530">
        <f t="shared" si="96"/>
        <v>0.85000000000000009</v>
      </c>
      <c r="V210" s="543">
        <f t="shared" si="89"/>
        <v>37.563499999999998</v>
      </c>
    </row>
    <row r="211" spans="1:22" ht="15.75">
      <c r="A211" s="348"/>
      <c r="B211" s="525"/>
      <c r="C211" s="549" t="s">
        <v>486</v>
      </c>
      <c r="D211" s="549"/>
      <c r="E211" s="537"/>
      <c r="F211" s="374">
        <v>4.4999999999999998E-2</v>
      </c>
      <c r="G211" s="374">
        <v>4.4999999999999998E-2</v>
      </c>
      <c r="H211" s="384">
        <v>6.5000000000000002E-2</v>
      </c>
      <c r="I211" s="386">
        <f t="shared" si="86"/>
        <v>7.1500000000000008E-2</v>
      </c>
      <c r="J211" s="390">
        <v>0.05</v>
      </c>
      <c r="K211" s="374">
        <v>0.05</v>
      </c>
      <c r="L211" s="528">
        <v>10</v>
      </c>
      <c r="M211" s="362"/>
      <c r="N211" s="362"/>
      <c r="O211" s="529" t="str">
        <f t="shared" si="87"/>
        <v>Pâté en croûte</v>
      </c>
      <c r="P211" s="530">
        <f t="shared" ref="P211:U211" si="97">F211*P164</f>
        <v>11.385</v>
      </c>
      <c r="Q211" s="530">
        <f t="shared" si="97"/>
        <v>37.305</v>
      </c>
      <c r="R211" s="531">
        <f t="shared" si="97"/>
        <v>3.12</v>
      </c>
      <c r="S211" s="532">
        <f t="shared" si="97"/>
        <v>0.9295000000000001</v>
      </c>
      <c r="T211" s="532">
        <f t="shared" si="97"/>
        <v>1.4500000000000002</v>
      </c>
      <c r="U211" s="530">
        <f t="shared" si="97"/>
        <v>0.85000000000000009</v>
      </c>
      <c r="V211" s="543">
        <f t="shared" si="89"/>
        <v>55.039499999999997</v>
      </c>
    </row>
    <row r="212" spans="1:22" ht="15.75">
      <c r="A212" s="348"/>
      <c r="B212" s="525"/>
      <c r="C212" s="549" t="s">
        <v>487</v>
      </c>
      <c r="D212" s="549"/>
      <c r="E212" s="537"/>
      <c r="F212" s="374">
        <v>0.03</v>
      </c>
      <c r="G212" s="374">
        <v>0.03</v>
      </c>
      <c r="H212" s="384">
        <v>4.4999999999999998E-2</v>
      </c>
      <c r="I212" s="386">
        <f t="shared" si="86"/>
        <v>4.9499999999999995E-2</v>
      </c>
      <c r="J212" s="390">
        <v>0.05</v>
      </c>
      <c r="K212" s="374">
        <v>0.05</v>
      </c>
      <c r="L212" s="528">
        <v>10</v>
      </c>
      <c r="M212" s="362"/>
      <c r="N212" s="362"/>
      <c r="O212" s="529" t="str">
        <f t="shared" si="87"/>
        <v>Rillettes</v>
      </c>
      <c r="P212" s="530">
        <f t="shared" ref="P212:U212" si="98">F212*P164</f>
        <v>7.59</v>
      </c>
      <c r="Q212" s="530">
        <f t="shared" si="98"/>
        <v>24.869999999999997</v>
      </c>
      <c r="R212" s="531">
        <f t="shared" si="98"/>
        <v>2.16</v>
      </c>
      <c r="S212" s="532">
        <f t="shared" si="98"/>
        <v>0.64349999999999996</v>
      </c>
      <c r="T212" s="532">
        <f t="shared" si="98"/>
        <v>1.4500000000000002</v>
      </c>
      <c r="U212" s="530">
        <f t="shared" si="98"/>
        <v>0.85000000000000009</v>
      </c>
      <c r="V212" s="543">
        <f t="shared" si="89"/>
        <v>37.563499999999998</v>
      </c>
    </row>
    <row r="213" spans="1:22" ht="15.75">
      <c r="A213" s="348"/>
      <c r="B213" s="525"/>
      <c r="C213" s="549" t="s">
        <v>488</v>
      </c>
      <c r="D213" s="549"/>
      <c r="E213" s="537"/>
      <c r="F213" s="374">
        <v>0.03</v>
      </c>
      <c r="G213" s="374">
        <v>0.03</v>
      </c>
      <c r="H213" s="384">
        <v>4.4999999999999998E-2</v>
      </c>
      <c r="I213" s="386">
        <f t="shared" si="86"/>
        <v>4.9499999999999995E-2</v>
      </c>
      <c r="J213" s="390">
        <v>0.05</v>
      </c>
      <c r="K213" s="374">
        <v>0.05</v>
      </c>
      <c r="L213" s="528">
        <v>10</v>
      </c>
      <c r="M213" s="362"/>
      <c r="N213" s="362"/>
      <c r="O213" s="529" t="str">
        <f t="shared" si="87"/>
        <v>Salami – Saucisson – Mortadelle</v>
      </c>
      <c r="P213" s="530">
        <f t="shared" ref="P213:U213" si="99">F213*P164</f>
        <v>7.59</v>
      </c>
      <c r="Q213" s="530">
        <f t="shared" si="99"/>
        <v>24.869999999999997</v>
      </c>
      <c r="R213" s="531">
        <f t="shared" si="99"/>
        <v>2.16</v>
      </c>
      <c r="S213" s="532">
        <f t="shared" si="99"/>
        <v>0.64349999999999996</v>
      </c>
      <c r="T213" s="532">
        <f t="shared" si="99"/>
        <v>1.4500000000000002</v>
      </c>
      <c r="U213" s="530">
        <f t="shared" si="99"/>
        <v>0.85000000000000009</v>
      </c>
      <c r="V213" s="543">
        <f t="shared" si="89"/>
        <v>37.563499999999998</v>
      </c>
    </row>
    <row r="214" spans="1:22">
      <c r="A214" s="348"/>
      <c r="B214" s="534"/>
      <c r="C214" s="31"/>
      <c r="D214" s="567"/>
      <c r="E214" s="568"/>
      <c r="F214" s="569">
        <v>0</v>
      </c>
      <c r="G214" s="569">
        <v>0</v>
      </c>
      <c r="H214" s="569">
        <v>0</v>
      </c>
      <c r="I214" s="569">
        <v>0</v>
      </c>
      <c r="J214" s="569">
        <v>0</v>
      </c>
      <c r="K214" s="569">
        <v>0</v>
      </c>
      <c r="L214" s="570">
        <v>0</v>
      </c>
      <c r="M214" s="513"/>
      <c r="N214" s="513"/>
      <c r="O214" s="529">
        <f t="shared" si="87"/>
        <v>0</v>
      </c>
      <c r="P214" s="530">
        <f t="shared" ref="P214:U214" si="100">F214*P164</f>
        <v>0</v>
      </c>
      <c r="Q214" s="530">
        <f t="shared" si="100"/>
        <v>0</v>
      </c>
      <c r="R214" s="531">
        <f t="shared" si="100"/>
        <v>0</v>
      </c>
      <c r="S214" s="532">
        <f t="shared" si="100"/>
        <v>0</v>
      </c>
      <c r="T214" s="532">
        <f t="shared" si="100"/>
        <v>0</v>
      </c>
      <c r="U214" s="530">
        <f t="shared" si="100"/>
        <v>0</v>
      </c>
      <c r="V214" s="543">
        <f t="shared" si="89"/>
        <v>0</v>
      </c>
    </row>
    <row r="215" spans="1:22" ht="15" customHeight="1">
      <c r="A215" s="348"/>
      <c r="B215" s="534"/>
      <c r="C215" s="1512" t="s">
        <v>623</v>
      </c>
      <c r="D215" s="1512"/>
      <c r="E215" s="1512"/>
      <c r="F215" s="1512"/>
      <c r="G215" s="1512"/>
      <c r="H215" s="1512"/>
      <c r="I215" s="1512"/>
      <c r="J215" s="1512"/>
      <c r="K215" s="1512"/>
      <c r="L215" s="1513"/>
      <c r="M215" s="513"/>
      <c r="N215" s="513"/>
      <c r="O215" s="12"/>
      <c r="P215" s="1516" t="str">
        <f>C215</f>
        <v>*PREPARATIONS PATISSIERES SALEES</v>
      </c>
      <c r="Q215" s="1517"/>
      <c r="R215" s="1517"/>
      <c r="S215" s="1517"/>
      <c r="T215" s="1517"/>
      <c r="U215" s="1517"/>
      <c r="V215" s="1518"/>
    </row>
    <row r="216" spans="1:22" ht="15" customHeight="1">
      <c r="A216" s="348"/>
      <c r="B216" s="534"/>
      <c r="C216" s="1514"/>
      <c r="D216" s="1514"/>
      <c r="E216" s="1514"/>
      <c r="F216" s="1514"/>
      <c r="G216" s="1514"/>
      <c r="H216" s="1514"/>
      <c r="I216" s="1514"/>
      <c r="J216" s="1514"/>
      <c r="K216" s="1514"/>
      <c r="L216" s="1515"/>
      <c r="M216" s="513"/>
      <c r="N216" s="513"/>
      <c r="O216" s="12"/>
      <c r="P216" s="1519"/>
      <c r="Q216" s="1520"/>
      <c r="R216" s="1520"/>
      <c r="S216" s="1520"/>
      <c r="T216" s="1520"/>
      <c r="U216" s="1520"/>
      <c r="V216" s="1521"/>
    </row>
    <row r="217" spans="1:22" ht="15.75">
      <c r="A217" s="348"/>
      <c r="B217" s="525"/>
      <c r="C217" s="549" t="s">
        <v>489</v>
      </c>
      <c r="D217" s="549"/>
      <c r="E217" s="537"/>
      <c r="F217" s="374">
        <v>0.05</v>
      </c>
      <c r="G217" s="374">
        <v>0.05</v>
      </c>
      <c r="H217" s="384">
        <v>0.1</v>
      </c>
      <c r="I217" s="386">
        <f t="shared" ref="I217:I222" si="101">(H217*L217%)+H217</f>
        <v>0.11000000000000001</v>
      </c>
      <c r="J217" s="390">
        <v>0.05</v>
      </c>
      <c r="K217" s="374">
        <v>0.05</v>
      </c>
      <c r="L217" s="528">
        <v>10</v>
      </c>
      <c r="M217" s="362"/>
      <c r="N217" s="362"/>
      <c r="O217" s="529" t="str">
        <f t="shared" ref="O217:O222" si="102">C217</f>
        <v>Nems</v>
      </c>
      <c r="P217" s="530">
        <f t="shared" ref="P217:U217" si="103">F217*P164</f>
        <v>12.65</v>
      </c>
      <c r="Q217" s="530">
        <f t="shared" si="103"/>
        <v>41.45</v>
      </c>
      <c r="R217" s="531">
        <f t="shared" si="103"/>
        <v>4.8000000000000007</v>
      </c>
      <c r="S217" s="532">
        <f t="shared" si="103"/>
        <v>1.4300000000000002</v>
      </c>
      <c r="T217" s="532">
        <f t="shared" si="103"/>
        <v>1.4500000000000002</v>
      </c>
      <c r="U217" s="530">
        <f t="shared" si="103"/>
        <v>0.85000000000000009</v>
      </c>
      <c r="V217" s="543">
        <f t="shared" ref="V217:V222" si="104">SUM(P217:U217)</f>
        <v>62.63000000000001</v>
      </c>
    </row>
    <row r="218" spans="1:22" ht="15.75">
      <c r="A218" s="348"/>
      <c r="B218" s="525"/>
      <c r="C218" s="549" t="s">
        <v>490</v>
      </c>
      <c r="D218" s="549"/>
      <c r="E218" s="537"/>
      <c r="F218" s="374">
        <v>0.05</v>
      </c>
      <c r="G218" s="374">
        <v>0.05</v>
      </c>
      <c r="H218" s="384">
        <v>0.1</v>
      </c>
      <c r="I218" s="386">
        <f t="shared" si="101"/>
        <v>0.11000000000000001</v>
      </c>
      <c r="J218" s="390">
        <v>0.05</v>
      </c>
      <c r="K218" s="374">
        <v>0.05</v>
      </c>
      <c r="L218" s="528">
        <v>10</v>
      </c>
      <c r="M218" s="362"/>
      <c r="N218" s="362"/>
      <c r="O218" s="529" t="str">
        <f t="shared" si="102"/>
        <v>Crêpes</v>
      </c>
      <c r="P218" s="530">
        <f t="shared" ref="P218:U218" si="105">F218*P164</f>
        <v>12.65</v>
      </c>
      <c r="Q218" s="530">
        <f t="shared" si="105"/>
        <v>41.45</v>
      </c>
      <c r="R218" s="531">
        <f t="shared" si="105"/>
        <v>4.8000000000000007</v>
      </c>
      <c r="S218" s="532">
        <f t="shared" si="105"/>
        <v>1.4300000000000002</v>
      </c>
      <c r="T218" s="532">
        <f t="shared" si="105"/>
        <v>1.4500000000000002</v>
      </c>
      <c r="U218" s="530">
        <f t="shared" si="105"/>
        <v>0.85000000000000009</v>
      </c>
      <c r="V218" s="543">
        <f t="shared" si="104"/>
        <v>62.63000000000001</v>
      </c>
    </row>
    <row r="219" spans="1:22" ht="15.75">
      <c r="A219" s="348"/>
      <c r="B219" s="525"/>
      <c r="C219" s="549" t="s">
        <v>491</v>
      </c>
      <c r="D219" s="549"/>
      <c r="E219" s="537"/>
      <c r="F219" s="374">
        <v>6.5000000000000002E-2</v>
      </c>
      <c r="G219" s="374">
        <v>6.5000000000000002E-2</v>
      </c>
      <c r="H219" s="384">
        <v>0.1</v>
      </c>
      <c r="I219" s="386">
        <f t="shared" si="101"/>
        <v>0.11000000000000001</v>
      </c>
      <c r="J219" s="390">
        <v>7.0000000000000007E-2</v>
      </c>
      <c r="K219" s="374">
        <v>7.0000000000000007E-2</v>
      </c>
      <c r="L219" s="528">
        <v>10</v>
      </c>
      <c r="M219" s="362"/>
      <c r="N219" s="362"/>
      <c r="O219" s="529" t="str">
        <f t="shared" si="102"/>
        <v>Friand, feuilleté</v>
      </c>
      <c r="P219" s="530">
        <f t="shared" ref="P219:U219" si="106">F219*P164</f>
        <v>16.445</v>
      </c>
      <c r="Q219" s="530">
        <f t="shared" si="106"/>
        <v>53.885000000000005</v>
      </c>
      <c r="R219" s="531">
        <f t="shared" si="106"/>
        <v>4.8000000000000007</v>
      </c>
      <c r="S219" s="532">
        <f t="shared" si="106"/>
        <v>1.4300000000000002</v>
      </c>
      <c r="T219" s="532">
        <f t="shared" si="106"/>
        <v>2.0300000000000002</v>
      </c>
      <c r="U219" s="530">
        <f t="shared" si="106"/>
        <v>1.1900000000000002</v>
      </c>
      <c r="V219" s="543">
        <f t="shared" si="104"/>
        <v>79.780000000000015</v>
      </c>
    </row>
    <row r="220" spans="1:22" ht="15.75">
      <c r="A220" s="348"/>
      <c r="B220" s="525"/>
      <c r="C220" s="549" t="s">
        <v>492</v>
      </c>
      <c r="D220" s="549"/>
      <c r="E220" s="537"/>
      <c r="F220" s="374">
        <v>7.0000000000000007E-2</v>
      </c>
      <c r="G220" s="374">
        <v>7.0000000000000007E-2</v>
      </c>
      <c r="H220" s="384">
        <v>0.09</v>
      </c>
      <c r="I220" s="386">
        <f t="shared" si="101"/>
        <v>9.8999999999999991E-2</v>
      </c>
      <c r="J220" s="390">
        <v>7.0000000000000007E-2</v>
      </c>
      <c r="K220" s="374">
        <v>7.0000000000000007E-2</v>
      </c>
      <c r="L220" s="528">
        <v>10</v>
      </c>
      <c r="M220" s="362"/>
      <c r="N220" s="362"/>
      <c r="O220" s="529" t="str">
        <f t="shared" si="102"/>
        <v>Pizza</v>
      </c>
      <c r="P220" s="530">
        <f t="shared" ref="P220:U220" si="107">F220*P164</f>
        <v>17.71</v>
      </c>
      <c r="Q220" s="530">
        <f t="shared" si="107"/>
        <v>58.030000000000008</v>
      </c>
      <c r="R220" s="531">
        <f t="shared" si="107"/>
        <v>4.32</v>
      </c>
      <c r="S220" s="532">
        <f t="shared" si="107"/>
        <v>1.2869999999999999</v>
      </c>
      <c r="T220" s="532">
        <f t="shared" si="107"/>
        <v>2.0300000000000002</v>
      </c>
      <c r="U220" s="530">
        <f t="shared" si="107"/>
        <v>1.1900000000000002</v>
      </c>
      <c r="V220" s="543">
        <f t="shared" si="104"/>
        <v>84.567000000000007</v>
      </c>
    </row>
    <row r="221" spans="1:22" ht="15.75">
      <c r="A221" s="348"/>
      <c r="B221" s="525"/>
      <c r="C221" s="549" t="s">
        <v>493</v>
      </c>
      <c r="D221" s="549"/>
      <c r="E221" s="537"/>
      <c r="F221" s="374">
        <v>7.0000000000000007E-2</v>
      </c>
      <c r="G221" s="374">
        <v>7.0000000000000007E-2</v>
      </c>
      <c r="H221" s="384">
        <v>0.09</v>
      </c>
      <c r="I221" s="386">
        <f t="shared" si="101"/>
        <v>9.8999999999999991E-2</v>
      </c>
      <c r="J221" s="390">
        <v>7.0000000000000007E-2</v>
      </c>
      <c r="K221" s="374">
        <v>7.0000000000000007E-2</v>
      </c>
      <c r="L221" s="528">
        <v>10</v>
      </c>
      <c r="M221" s="362"/>
      <c r="N221" s="362"/>
      <c r="O221" s="529" t="str">
        <f t="shared" si="102"/>
        <v>Tarte salée</v>
      </c>
      <c r="P221" s="530">
        <f t="shared" ref="P221:U221" si="108">F221*P164</f>
        <v>17.71</v>
      </c>
      <c r="Q221" s="530">
        <f t="shared" si="108"/>
        <v>58.030000000000008</v>
      </c>
      <c r="R221" s="531">
        <f t="shared" si="108"/>
        <v>4.32</v>
      </c>
      <c r="S221" s="532">
        <f t="shared" si="108"/>
        <v>1.2869999999999999</v>
      </c>
      <c r="T221" s="532">
        <f t="shared" si="108"/>
        <v>2.0300000000000002</v>
      </c>
      <c r="U221" s="530">
        <f t="shared" si="108"/>
        <v>1.1900000000000002</v>
      </c>
      <c r="V221" s="543">
        <f t="shared" si="104"/>
        <v>84.567000000000007</v>
      </c>
    </row>
    <row r="222" spans="1:22" ht="15.75">
      <c r="A222" s="348"/>
      <c r="B222" s="534"/>
      <c r="C222" s="549" t="s">
        <v>494</v>
      </c>
      <c r="D222" s="549"/>
      <c r="E222" s="537"/>
      <c r="F222" s="374">
        <v>5.0000000000000001E-3</v>
      </c>
      <c r="G222" s="374">
        <v>7.0000000000000001E-3</v>
      </c>
      <c r="H222" s="384">
        <v>8.0000000000000002E-3</v>
      </c>
      <c r="I222" s="386">
        <f t="shared" si="101"/>
        <v>8.8000000000000005E-3</v>
      </c>
      <c r="J222" s="390">
        <v>8.0000000000000002E-3</v>
      </c>
      <c r="K222" s="374">
        <v>8.0000000000000002E-3</v>
      </c>
      <c r="L222" s="528">
        <v>10</v>
      </c>
      <c r="M222" s="362"/>
      <c r="N222" s="362"/>
      <c r="O222" s="529" t="str">
        <f t="shared" si="102"/>
        <v>ASSAISONNEMENT HORS D'OEUVRE(poids de la matière grasse)</v>
      </c>
      <c r="P222" s="530">
        <f t="shared" ref="P222:U222" si="109">F222*P164</f>
        <v>1.2650000000000001</v>
      </c>
      <c r="Q222" s="530">
        <f t="shared" si="109"/>
        <v>5.8029999999999999</v>
      </c>
      <c r="R222" s="531">
        <f t="shared" si="109"/>
        <v>0.38400000000000001</v>
      </c>
      <c r="S222" s="532">
        <f t="shared" si="109"/>
        <v>0.1144</v>
      </c>
      <c r="T222" s="532">
        <f t="shared" si="109"/>
        <v>0.23200000000000001</v>
      </c>
      <c r="U222" s="530">
        <f t="shared" si="109"/>
        <v>0.13600000000000001</v>
      </c>
      <c r="V222" s="543">
        <f t="shared" si="104"/>
        <v>7.9344000000000001</v>
      </c>
    </row>
    <row r="223" spans="1:22" ht="15" customHeight="1">
      <c r="A223" s="348"/>
      <c r="B223" s="534"/>
      <c r="C223" s="1512" t="s">
        <v>624</v>
      </c>
      <c r="D223" s="1512"/>
      <c r="E223" s="1512"/>
      <c r="F223" s="1512"/>
      <c r="G223" s="1512"/>
      <c r="H223" s="1512"/>
      <c r="I223" s="1512"/>
      <c r="J223" s="1512"/>
      <c r="K223" s="1512"/>
      <c r="L223" s="1513"/>
      <c r="M223" s="513"/>
      <c r="N223" s="513"/>
      <c r="O223" s="12"/>
      <c r="P223" s="1516" t="str">
        <f>C223</f>
        <v>*VIANDES SANS SAUCE</v>
      </c>
      <c r="Q223" s="1517"/>
      <c r="R223" s="1517"/>
      <c r="S223" s="1517"/>
      <c r="T223" s="1517"/>
      <c r="U223" s="1517"/>
      <c r="V223" s="1518"/>
    </row>
    <row r="224" spans="1:22" ht="15" customHeight="1">
      <c r="A224" s="348"/>
      <c r="B224" s="534"/>
      <c r="C224" s="1514"/>
      <c r="D224" s="1514"/>
      <c r="E224" s="1514"/>
      <c r="F224" s="1514"/>
      <c r="G224" s="1514"/>
      <c r="H224" s="1514"/>
      <c r="I224" s="1514"/>
      <c r="J224" s="1514"/>
      <c r="K224" s="1514"/>
      <c r="L224" s="1515"/>
      <c r="M224" s="513"/>
      <c r="N224" s="513"/>
      <c r="O224" s="12"/>
      <c r="P224" s="1519"/>
      <c r="Q224" s="1520"/>
      <c r="R224" s="1520"/>
      <c r="S224" s="1520"/>
      <c r="T224" s="1520"/>
      <c r="U224" s="1520"/>
      <c r="V224" s="1521"/>
    </row>
    <row r="225" spans="1:22" ht="15" customHeight="1">
      <c r="A225" s="348"/>
      <c r="B225" s="534"/>
      <c r="C225" s="1514" t="s">
        <v>495</v>
      </c>
      <c r="D225" s="1514"/>
      <c r="E225" s="1514"/>
      <c r="F225" s="1514"/>
      <c r="G225" s="1514"/>
      <c r="H225" s="1514"/>
      <c r="I225" s="1514"/>
      <c r="J225" s="1514"/>
      <c r="K225" s="1514"/>
      <c r="L225" s="1515"/>
      <c r="M225" s="513"/>
      <c r="N225" s="513"/>
      <c r="O225" s="12"/>
      <c r="P225" s="1516" t="str">
        <f>C225</f>
        <v>BŒUF</v>
      </c>
      <c r="Q225" s="1517"/>
      <c r="R225" s="1517"/>
      <c r="S225" s="1517"/>
      <c r="T225" s="1517"/>
      <c r="U225" s="1517"/>
      <c r="V225" s="1518"/>
    </row>
    <row r="226" spans="1:22" ht="15" customHeight="1">
      <c r="A226" s="348"/>
      <c r="B226" s="534"/>
      <c r="C226" s="1514"/>
      <c r="D226" s="1514"/>
      <c r="E226" s="1514"/>
      <c r="F226" s="1514"/>
      <c r="G226" s="1514"/>
      <c r="H226" s="1514"/>
      <c r="I226" s="1514"/>
      <c r="J226" s="1514"/>
      <c r="K226" s="1514"/>
      <c r="L226" s="1515"/>
      <c r="M226" s="513"/>
      <c r="N226" s="513"/>
      <c r="O226" s="12"/>
      <c r="P226" s="1519"/>
      <c r="Q226" s="1520"/>
      <c r="R226" s="1520"/>
      <c r="S226" s="1520"/>
      <c r="T226" s="1520"/>
      <c r="U226" s="1520"/>
      <c r="V226" s="1521"/>
    </row>
    <row r="227" spans="1:22" ht="15.75">
      <c r="A227" s="348"/>
      <c r="B227" s="525"/>
      <c r="C227" s="549" t="s">
        <v>496</v>
      </c>
      <c r="D227" s="549"/>
      <c r="E227" s="537"/>
      <c r="F227" s="374">
        <v>0.05</v>
      </c>
      <c r="G227" s="374">
        <v>7.0000000000000007E-2</v>
      </c>
      <c r="H227" s="384">
        <v>0.11</v>
      </c>
      <c r="I227" s="386">
        <f t="shared" ref="I227:I233" si="110">(H227*L227%)+H227</f>
        <v>0.121</v>
      </c>
      <c r="J227" s="390">
        <v>0.1</v>
      </c>
      <c r="K227" s="374">
        <v>7.0000000000000007E-2</v>
      </c>
      <c r="L227" s="528">
        <v>10</v>
      </c>
      <c r="M227" s="362"/>
      <c r="N227" s="362"/>
      <c r="O227" s="529" t="str">
        <f t="shared" ref="O227:O233" si="111">C227</f>
        <v>Bœuf braisé, bœuf sauté, bouilli de bœuf</v>
      </c>
      <c r="P227" s="530">
        <f t="shared" ref="P227:U227" si="112">F227*P164</f>
        <v>12.65</v>
      </c>
      <c r="Q227" s="530">
        <f t="shared" si="112"/>
        <v>58.030000000000008</v>
      </c>
      <c r="R227" s="531">
        <f t="shared" si="112"/>
        <v>5.28</v>
      </c>
      <c r="S227" s="532">
        <f t="shared" si="112"/>
        <v>1.573</v>
      </c>
      <c r="T227" s="532">
        <f t="shared" si="112"/>
        <v>2.9000000000000004</v>
      </c>
      <c r="U227" s="530">
        <f t="shared" si="112"/>
        <v>1.1900000000000002</v>
      </c>
      <c r="V227" s="543">
        <f t="shared" ref="V227:V233" si="113">SUM(P227:U227)</f>
        <v>81.623000000000005</v>
      </c>
    </row>
    <row r="228" spans="1:22" ht="15.75">
      <c r="A228" s="348"/>
      <c r="B228" s="525"/>
      <c r="C228" s="549" t="s">
        <v>497</v>
      </c>
      <c r="D228" s="549"/>
      <c r="E228" s="537"/>
      <c r="F228" s="374">
        <v>0.04</v>
      </c>
      <c r="G228" s="374">
        <v>0.06</v>
      </c>
      <c r="H228" s="384">
        <v>0.09</v>
      </c>
      <c r="I228" s="386">
        <f t="shared" si="110"/>
        <v>9.8999999999999991E-2</v>
      </c>
      <c r="J228" s="390">
        <v>0.08</v>
      </c>
      <c r="K228" s="374">
        <v>0.06</v>
      </c>
      <c r="L228" s="528">
        <v>10</v>
      </c>
      <c r="M228" s="362"/>
      <c r="N228" s="362"/>
      <c r="O228" s="529" t="str">
        <f t="shared" si="111"/>
        <v>Rôti de bœuf, steak</v>
      </c>
      <c r="P228" s="530">
        <f t="shared" ref="P228:U228" si="114">F228*P164</f>
        <v>10.120000000000001</v>
      </c>
      <c r="Q228" s="530">
        <f t="shared" si="114"/>
        <v>49.739999999999995</v>
      </c>
      <c r="R228" s="531">
        <f t="shared" si="114"/>
        <v>4.32</v>
      </c>
      <c r="S228" s="532">
        <f t="shared" si="114"/>
        <v>1.2869999999999999</v>
      </c>
      <c r="T228" s="532">
        <f t="shared" si="114"/>
        <v>2.3199999999999998</v>
      </c>
      <c r="U228" s="530">
        <f t="shared" si="114"/>
        <v>1.02</v>
      </c>
      <c r="V228" s="543">
        <f t="shared" si="113"/>
        <v>68.807000000000002</v>
      </c>
    </row>
    <row r="229" spans="1:22" ht="15.75">
      <c r="A229" s="348"/>
      <c r="B229" s="525"/>
      <c r="C229" s="549" t="s">
        <v>498</v>
      </c>
      <c r="D229" s="549"/>
      <c r="E229" s="537"/>
      <c r="F229" s="374">
        <v>0.05</v>
      </c>
      <c r="G229" s="374">
        <v>7.0000000000000007E-2</v>
      </c>
      <c r="H229" s="384">
        <v>0.1</v>
      </c>
      <c r="I229" s="386">
        <f t="shared" si="110"/>
        <v>0.11000000000000001</v>
      </c>
      <c r="J229" s="390">
        <v>0.1</v>
      </c>
      <c r="K229" s="374">
        <v>7.0000000000000007E-2</v>
      </c>
      <c r="L229" s="528">
        <v>10</v>
      </c>
      <c r="M229" s="362"/>
      <c r="N229" s="362"/>
      <c r="O229" s="529" t="str">
        <f t="shared" si="111"/>
        <v>Steak haché</v>
      </c>
      <c r="P229" s="530">
        <f t="shared" ref="P229:U229" si="115">F229*P164</f>
        <v>12.65</v>
      </c>
      <c r="Q229" s="530">
        <f t="shared" si="115"/>
        <v>58.030000000000008</v>
      </c>
      <c r="R229" s="531">
        <f t="shared" si="115"/>
        <v>4.8000000000000007</v>
      </c>
      <c r="S229" s="532">
        <f t="shared" si="115"/>
        <v>1.4300000000000002</v>
      </c>
      <c r="T229" s="532">
        <f t="shared" si="115"/>
        <v>2.9000000000000004</v>
      </c>
      <c r="U229" s="530">
        <f t="shared" si="115"/>
        <v>1.1900000000000002</v>
      </c>
      <c r="V229" s="543">
        <f t="shared" si="113"/>
        <v>81.000000000000014</v>
      </c>
    </row>
    <row r="230" spans="1:22" ht="15.75">
      <c r="A230" s="348"/>
      <c r="B230" s="525"/>
      <c r="C230" s="549" t="s">
        <v>499</v>
      </c>
      <c r="D230" s="549"/>
      <c r="E230" s="537"/>
      <c r="F230" s="374">
        <v>0.05</v>
      </c>
      <c r="G230" s="374">
        <v>7.0000000000000007E-2</v>
      </c>
      <c r="H230" s="384">
        <v>0.1</v>
      </c>
      <c r="I230" s="386">
        <f t="shared" si="110"/>
        <v>0.11000000000000001</v>
      </c>
      <c r="J230" s="390">
        <v>0.1</v>
      </c>
      <c r="K230" s="374">
        <v>7.0000000000000007E-2</v>
      </c>
      <c r="L230" s="528">
        <v>10</v>
      </c>
      <c r="M230" s="362"/>
      <c r="N230" s="362"/>
      <c r="O230" s="529" t="str">
        <f t="shared" si="111"/>
        <v>Hamburger</v>
      </c>
      <c r="P230" s="530">
        <f t="shared" ref="P230:U230" si="116">F230*P164</f>
        <v>12.65</v>
      </c>
      <c r="Q230" s="530">
        <f t="shared" si="116"/>
        <v>58.030000000000008</v>
      </c>
      <c r="R230" s="531">
        <f t="shared" si="116"/>
        <v>4.8000000000000007</v>
      </c>
      <c r="S230" s="532">
        <f t="shared" si="116"/>
        <v>1.4300000000000002</v>
      </c>
      <c r="T230" s="532">
        <f t="shared" si="116"/>
        <v>2.9000000000000004</v>
      </c>
      <c r="U230" s="530">
        <f t="shared" si="116"/>
        <v>1.1900000000000002</v>
      </c>
      <c r="V230" s="543">
        <f t="shared" si="113"/>
        <v>81.000000000000014</v>
      </c>
    </row>
    <row r="231" spans="1:22" ht="15.75">
      <c r="A231" s="348"/>
      <c r="B231" s="525"/>
      <c r="C231" s="549" t="s">
        <v>500</v>
      </c>
      <c r="D231" s="549"/>
      <c r="E231" s="537"/>
      <c r="F231" s="374">
        <v>2</v>
      </c>
      <c r="G231" s="374">
        <v>3</v>
      </c>
      <c r="H231" s="384">
        <v>4.5</v>
      </c>
      <c r="I231" s="386">
        <f t="shared" si="110"/>
        <v>4.95</v>
      </c>
      <c r="J231" s="390">
        <v>4</v>
      </c>
      <c r="K231" s="374">
        <v>3</v>
      </c>
      <c r="L231" s="528">
        <v>10</v>
      </c>
      <c r="M231" s="362"/>
      <c r="N231" s="362"/>
      <c r="O231" s="539" t="str">
        <f t="shared" si="111"/>
        <v>Boulettes de bœuf de 30g pièce crues (à l'unité)</v>
      </c>
      <c r="P231" s="540">
        <f t="shared" ref="P231:U231" si="117">F231*P164</f>
        <v>506</v>
      </c>
      <c r="Q231" s="540">
        <f t="shared" si="117"/>
        <v>2487</v>
      </c>
      <c r="R231" s="541">
        <f t="shared" si="117"/>
        <v>216</v>
      </c>
      <c r="S231" s="542">
        <f t="shared" si="117"/>
        <v>64.350000000000009</v>
      </c>
      <c r="T231" s="542">
        <f t="shared" si="117"/>
        <v>116</v>
      </c>
      <c r="U231" s="540">
        <f t="shared" si="117"/>
        <v>51</v>
      </c>
      <c r="V231" s="543">
        <f t="shared" si="113"/>
        <v>3440.35</v>
      </c>
    </row>
    <row r="232" spans="1:22" ht="15.75">
      <c r="A232" s="348"/>
      <c r="B232" s="525"/>
      <c r="C232" s="549" t="s">
        <v>501</v>
      </c>
      <c r="D232" s="549"/>
      <c r="E232" s="537"/>
      <c r="F232" s="374">
        <v>0.06</v>
      </c>
      <c r="G232" s="374">
        <v>0.09</v>
      </c>
      <c r="H232" s="384">
        <v>0.13500000000000001</v>
      </c>
      <c r="I232" s="386">
        <f t="shared" si="110"/>
        <v>0.14850000000000002</v>
      </c>
      <c r="J232" s="390">
        <v>0.12</v>
      </c>
      <c r="K232" s="374">
        <v>0.09</v>
      </c>
      <c r="L232" s="528">
        <v>10</v>
      </c>
      <c r="M232" s="362"/>
      <c r="N232" s="362"/>
      <c r="O232" s="529" t="str">
        <f t="shared" si="111"/>
        <v>Boulettes de bœuf de 30g pièce crues (au poids)</v>
      </c>
      <c r="P232" s="530">
        <f t="shared" ref="P232:U232" si="118">F232*P164</f>
        <v>15.18</v>
      </c>
      <c r="Q232" s="530">
        <f t="shared" si="118"/>
        <v>74.61</v>
      </c>
      <c r="R232" s="531">
        <f t="shared" si="118"/>
        <v>6.48</v>
      </c>
      <c r="S232" s="532">
        <f t="shared" si="118"/>
        <v>1.9305000000000003</v>
      </c>
      <c r="T232" s="532">
        <f t="shared" si="118"/>
        <v>3.48</v>
      </c>
      <c r="U232" s="530">
        <f t="shared" si="118"/>
        <v>1.53</v>
      </c>
      <c r="V232" s="543">
        <f t="shared" si="113"/>
        <v>103.2105</v>
      </c>
    </row>
    <row r="233" spans="1:22" ht="15.75">
      <c r="A233" s="348"/>
      <c r="B233" s="525"/>
      <c r="C233" s="551" t="s">
        <v>502</v>
      </c>
      <c r="D233" s="551"/>
      <c r="E233" s="547"/>
      <c r="F233" s="374">
        <v>0.05</v>
      </c>
      <c r="G233" s="374">
        <v>7.0000000000000007E-2</v>
      </c>
      <c r="H233" s="384">
        <v>0.09</v>
      </c>
      <c r="I233" s="386">
        <f t="shared" si="110"/>
        <v>9.8999999999999991E-2</v>
      </c>
      <c r="J233" s="390">
        <v>0.1</v>
      </c>
      <c r="K233" s="374">
        <v>7.0000000000000007E-2</v>
      </c>
      <c r="L233" s="528">
        <v>10</v>
      </c>
      <c r="M233" s="362"/>
      <c r="N233" s="362"/>
      <c r="O233" s="529" t="str">
        <f t="shared" si="111"/>
        <v>Bolognaise viande</v>
      </c>
      <c r="P233" s="530">
        <f t="shared" ref="P233:U233" si="119">F233*P164</f>
        <v>12.65</v>
      </c>
      <c r="Q233" s="530">
        <f t="shared" si="119"/>
        <v>58.030000000000008</v>
      </c>
      <c r="R233" s="531">
        <f t="shared" si="119"/>
        <v>4.32</v>
      </c>
      <c r="S233" s="532">
        <f t="shared" si="119"/>
        <v>1.2869999999999999</v>
      </c>
      <c r="T233" s="532">
        <f t="shared" si="119"/>
        <v>2.9000000000000004</v>
      </c>
      <c r="U233" s="530">
        <f t="shared" si="119"/>
        <v>1.1900000000000002</v>
      </c>
      <c r="V233" s="543">
        <f t="shared" si="113"/>
        <v>80.37700000000001</v>
      </c>
    </row>
    <row r="234" spans="1:22" ht="15" customHeight="1">
      <c r="A234" s="348"/>
      <c r="B234" s="534"/>
      <c r="C234" s="1512" t="s">
        <v>503</v>
      </c>
      <c r="D234" s="1512"/>
      <c r="E234" s="1512"/>
      <c r="F234" s="1512"/>
      <c r="G234" s="1512"/>
      <c r="H234" s="1512"/>
      <c r="I234" s="1512"/>
      <c r="J234" s="1512"/>
      <c r="K234" s="1512"/>
      <c r="L234" s="1513"/>
      <c r="M234" s="513"/>
      <c r="N234" s="513"/>
      <c r="O234" s="12"/>
      <c r="P234" s="1516" t="str">
        <f>C234</f>
        <v>VEAU</v>
      </c>
      <c r="Q234" s="1517"/>
      <c r="R234" s="1517"/>
      <c r="S234" s="1517"/>
      <c r="T234" s="1517"/>
      <c r="U234" s="1517"/>
      <c r="V234" s="1518"/>
    </row>
    <row r="235" spans="1:22" ht="15" customHeight="1">
      <c r="A235" s="348"/>
      <c r="B235" s="534"/>
      <c r="C235" s="1514"/>
      <c r="D235" s="1514"/>
      <c r="E235" s="1514"/>
      <c r="F235" s="1514"/>
      <c r="G235" s="1514"/>
      <c r="H235" s="1514"/>
      <c r="I235" s="1514"/>
      <c r="J235" s="1514"/>
      <c r="K235" s="1514"/>
      <c r="L235" s="1515"/>
      <c r="M235" s="513"/>
      <c r="N235" s="513"/>
      <c r="O235" s="12"/>
      <c r="P235" s="1519"/>
      <c r="Q235" s="1520"/>
      <c r="R235" s="1520"/>
      <c r="S235" s="1520"/>
      <c r="T235" s="1520"/>
      <c r="U235" s="1520"/>
      <c r="V235" s="1521"/>
    </row>
    <row r="236" spans="1:22" ht="15.75">
      <c r="A236" s="348"/>
      <c r="B236" s="525"/>
      <c r="C236" s="549" t="s">
        <v>504</v>
      </c>
      <c r="D236" s="549"/>
      <c r="E236" s="537"/>
      <c r="F236" s="374">
        <v>0.05</v>
      </c>
      <c r="G236" s="374">
        <v>7.0000000000000007E-2</v>
      </c>
      <c r="H236" s="384">
        <v>0.11</v>
      </c>
      <c r="I236" s="386">
        <f>(H236*L236%)+H236</f>
        <v>0.121</v>
      </c>
      <c r="J236" s="390">
        <v>0.1</v>
      </c>
      <c r="K236" s="374">
        <v>7.0000000000000007E-2</v>
      </c>
      <c r="L236" s="528">
        <v>10</v>
      </c>
      <c r="M236" s="362"/>
      <c r="N236" s="362"/>
      <c r="O236" s="529" t="str">
        <f>C236</f>
        <v>Sauté de veau ou blanquette (sans os)</v>
      </c>
      <c r="P236" s="530">
        <f t="shared" ref="P236:U236" si="120">F236*P164</f>
        <v>12.65</v>
      </c>
      <c r="Q236" s="530">
        <f t="shared" si="120"/>
        <v>58.030000000000008</v>
      </c>
      <c r="R236" s="531">
        <f t="shared" si="120"/>
        <v>5.28</v>
      </c>
      <c r="S236" s="532">
        <f t="shared" si="120"/>
        <v>1.573</v>
      </c>
      <c r="T236" s="532">
        <f t="shared" si="120"/>
        <v>2.9000000000000004</v>
      </c>
      <c r="U236" s="530">
        <f t="shared" si="120"/>
        <v>1.1900000000000002</v>
      </c>
      <c r="V236" s="543">
        <f>SUM(P236:U236)</f>
        <v>81.623000000000005</v>
      </c>
    </row>
    <row r="237" spans="1:22" ht="15.75">
      <c r="A237" s="348"/>
      <c r="B237" s="525"/>
      <c r="C237" s="549" t="s">
        <v>505</v>
      </c>
      <c r="D237" s="549"/>
      <c r="E237" s="537"/>
      <c r="F237" s="374">
        <v>0.04</v>
      </c>
      <c r="G237" s="374">
        <v>0.06</v>
      </c>
      <c r="H237" s="384">
        <v>0.09</v>
      </c>
      <c r="I237" s="386">
        <f>(H237*L237%)+H237</f>
        <v>9.8999999999999991E-2</v>
      </c>
      <c r="J237" s="390">
        <v>0.1</v>
      </c>
      <c r="K237" s="374">
        <v>7.0000000000000007E-2</v>
      </c>
      <c r="L237" s="528">
        <v>10</v>
      </c>
      <c r="M237" s="362"/>
      <c r="N237" s="362"/>
      <c r="O237" s="529" t="str">
        <f>C237</f>
        <v>Escalope de veau, rôti de veau</v>
      </c>
      <c r="P237" s="530">
        <f t="shared" ref="P237:U237" si="121">F237*P164</f>
        <v>10.120000000000001</v>
      </c>
      <c r="Q237" s="530">
        <f t="shared" si="121"/>
        <v>49.739999999999995</v>
      </c>
      <c r="R237" s="531">
        <f t="shared" si="121"/>
        <v>4.32</v>
      </c>
      <c r="S237" s="532">
        <f t="shared" si="121"/>
        <v>1.2869999999999999</v>
      </c>
      <c r="T237" s="532">
        <f t="shared" si="121"/>
        <v>2.9000000000000004</v>
      </c>
      <c r="U237" s="530">
        <f t="shared" si="121"/>
        <v>1.1900000000000002</v>
      </c>
      <c r="V237" s="543">
        <f>SUM(P237:U237)</f>
        <v>69.557000000000016</v>
      </c>
    </row>
    <row r="238" spans="1:22" ht="15.75">
      <c r="A238" s="348"/>
      <c r="B238" s="525"/>
      <c r="C238" s="549" t="s">
        <v>506</v>
      </c>
      <c r="D238" s="549"/>
      <c r="E238" s="537"/>
      <c r="F238" s="374">
        <v>0.05</v>
      </c>
      <c r="G238" s="374">
        <v>7.0000000000000007E-2</v>
      </c>
      <c r="H238" s="384">
        <v>0.09</v>
      </c>
      <c r="I238" s="386">
        <f>(H238*L238%)+H238</f>
        <v>9.8999999999999991E-2</v>
      </c>
      <c r="J238" s="390">
        <v>0.1</v>
      </c>
      <c r="K238" s="374">
        <v>7.0000000000000007E-2</v>
      </c>
      <c r="L238" s="528">
        <v>10</v>
      </c>
      <c r="M238" s="362"/>
      <c r="N238" s="362"/>
      <c r="O238" s="529" t="str">
        <f>C238</f>
        <v>Steak haché de veau</v>
      </c>
      <c r="P238" s="530">
        <f t="shared" ref="P238:U238" si="122">F238*P164</f>
        <v>12.65</v>
      </c>
      <c r="Q238" s="530">
        <f t="shared" si="122"/>
        <v>58.030000000000008</v>
      </c>
      <c r="R238" s="531">
        <f t="shared" si="122"/>
        <v>4.32</v>
      </c>
      <c r="S238" s="532">
        <f t="shared" si="122"/>
        <v>1.2869999999999999</v>
      </c>
      <c r="T238" s="532">
        <f t="shared" si="122"/>
        <v>2.9000000000000004</v>
      </c>
      <c r="U238" s="530">
        <f t="shared" si="122"/>
        <v>1.1900000000000002</v>
      </c>
      <c r="V238" s="543">
        <f>SUM(P238:U238)</f>
        <v>80.37700000000001</v>
      </c>
    </row>
    <row r="239" spans="1:22" ht="15.75">
      <c r="A239" s="348"/>
      <c r="B239" s="525"/>
      <c r="C239" s="549" t="s">
        <v>507</v>
      </c>
      <c r="D239" s="549"/>
      <c r="E239" s="537"/>
      <c r="F239" s="374">
        <v>0.05</v>
      </c>
      <c r="G239" s="374">
        <v>7.0000000000000007E-2</v>
      </c>
      <c r="H239" s="384">
        <v>0.09</v>
      </c>
      <c r="I239" s="386">
        <f>(H239*L239%)+H239</f>
        <v>9.8999999999999991E-2</v>
      </c>
      <c r="J239" s="390">
        <v>0.08</v>
      </c>
      <c r="K239" s="374">
        <v>0.06</v>
      </c>
      <c r="L239" s="528">
        <v>10</v>
      </c>
      <c r="M239" s="362"/>
      <c r="N239" s="362"/>
      <c r="O239" s="529" t="str">
        <f>C239</f>
        <v>Hamburger veau, Rissolette veau</v>
      </c>
      <c r="P239" s="530">
        <f t="shared" ref="P239:U239" si="123">F239*P164</f>
        <v>12.65</v>
      </c>
      <c r="Q239" s="530">
        <f t="shared" si="123"/>
        <v>58.030000000000008</v>
      </c>
      <c r="R239" s="531">
        <f t="shared" si="123"/>
        <v>4.32</v>
      </c>
      <c r="S239" s="532">
        <f t="shared" si="123"/>
        <v>1.2869999999999999</v>
      </c>
      <c r="T239" s="532">
        <f t="shared" si="123"/>
        <v>2.3199999999999998</v>
      </c>
      <c r="U239" s="530">
        <f t="shared" si="123"/>
        <v>1.02</v>
      </c>
      <c r="V239" s="543">
        <f>SUM(P239:U239)</f>
        <v>79.626999999999995</v>
      </c>
    </row>
    <row r="240" spans="1:22" ht="15.75">
      <c r="A240" s="348"/>
      <c r="B240" s="525"/>
      <c r="C240" s="551" t="s">
        <v>508</v>
      </c>
      <c r="D240" s="551"/>
      <c r="E240" s="547"/>
      <c r="F240" s="374">
        <v>0.05</v>
      </c>
      <c r="G240" s="374">
        <v>7.0000000000000007E-2</v>
      </c>
      <c r="H240" s="384">
        <v>0.11</v>
      </c>
      <c r="I240" s="386">
        <f>(H240*L240%)+H240</f>
        <v>0.121</v>
      </c>
      <c r="J240" s="390">
        <v>0.1</v>
      </c>
      <c r="K240" s="374">
        <v>7.0000000000000007E-2</v>
      </c>
      <c r="L240" s="528">
        <v>10</v>
      </c>
      <c r="M240" s="362"/>
      <c r="N240" s="362"/>
      <c r="O240" s="529" t="str">
        <f>C240</f>
        <v>Paupiette de veau</v>
      </c>
      <c r="P240" s="530">
        <f t="shared" ref="P240:U240" si="124">F240*P164</f>
        <v>12.65</v>
      </c>
      <c r="Q240" s="530">
        <f t="shared" si="124"/>
        <v>58.030000000000008</v>
      </c>
      <c r="R240" s="531">
        <f t="shared" si="124"/>
        <v>5.28</v>
      </c>
      <c r="S240" s="532">
        <f t="shared" si="124"/>
        <v>1.573</v>
      </c>
      <c r="T240" s="532">
        <f t="shared" si="124"/>
        <v>2.9000000000000004</v>
      </c>
      <c r="U240" s="530">
        <f t="shared" si="124"/>
        <v>1.1900000000000002</v>
      </c>
      <c r="V240" s="543">
        <f>SUM(P240:U240)</f>
        <v>81.623000000000005</v>
      </c>
    </row>
    <row r="241" spans="1:22" ht="15" customHeight="1">
      <c r="A241" s="348"/>
      <c r="B241" s="534"/>
      <c r="C241" s="1512" t="s">
        <v>509</v>
      </c>
      <c r="D241" s="1512"/>
      <c r="E241" s="1512"/>
      <c r="F241" s="1512"/>
      <c r="G241" s="1512"/>
      <c r="H241" s="1512"/>
      <c r="I241" s="1512"/>
      <c r="J241" s="1512"/>
      <c r="K241" s="1512"/>
      <c r="L241" s="1513"/>
      <c r="M241" s="513"/>
      <c r="N241" s="513"/>
      <c r="O241" s="12"/>
      <c r="P241" s="1516" t="str">
        <f>C241</f>
        <v>AGNEAU-MOUTON</v>
      </c>
      <c r="Q241" s="1517"/>
      <c r="R241" s="1517"/>
      <c r="S241" s="1517"/>
      <c r="T241" s="1517"/>
      <c r="U241" s="1517"/>
      <c r="V241" s="1518"/>
    </row>
    <row r="242" spans="1:22" ht="15" customHeight="1">
      <c r="A242" s="348"/>
      <c r="B242" s="534"/>
      <c r="C242" s="1514"/>
      <c r="D242" s="1514"/>
      <c r="E242" s="1514"/>
      <c r="F242" s="1514"/>
      <c r="G242" s="1514"/>
      <c r="H242" s="1514"/>
      <c r="I242" s="1514"/>
      <c r="J242" s="1514"/>
      <c r="K242" s="1514"/>
      <c r="L242" s="1515"/>
      <c r="M242" s="513"/>
      <c r="N242" s="513"/>
      <c r="O242" s="12"/>
      <c r="P242" s="1519"/>
      <c r="Q242" s="1520"/>
      <c r="R242" s="1520"/>
      <c r="S242" s="1520"/>
      <c r="T242" s="1520"/>
      <c r="U242" s="1520"/>
      <c r="V242" s="1521"/>
    </row>
    <row r="243" spans="1:22" ht="15.75">
      <c r="A243" s="348"/>
      <c r="B243" s="525"/>
      <c r="C243" s="549" t="s">
        <v>510</v>
      </c>
      <c r="D243" s="549"/>
      <c r="E243" s="537"/>
      <c r="F243" s="374">
        <v>0.04</v>
      </c>
      <c r="G243" s="374">
        <v>0.06</v>
      </c>
      <c r="H243" s="384">
        <v>0.09</v>
      </c>
      <c r="I243" s="386">
        <f t="shared" ref="I243:I249" si="125">(H243*L243%)+H243</f>
        <v>9.8999999999999991E-2</v>
      </c>
      <c r="J243" s="390">
        <v>0.08</v>
      </c>
      <c r="K243" s="374">
        <v>0.06</v>
      </c>
      <c r="L243" s="528">
        <v>10</v>
      </c>
      <c r="M243" s="362"/>
      <c r="N243" s="362"/>
      <c r="O243" s="529" t="str">
        <f t="shared" ref="O243:O249" si="126">C243</f>
        <v>Gigot</v>
      </c>
      <c r="P243" s="530">
        <f t="shared" ref="P243:U243" si="127">F243*P164</f>
        <v>10.120000000000001</v>
      </c>
      <c r="Q243" s="530">
        <f t="shared" si="127"/>
        <v>49.739999999999995</v>
      </c>
      <c r="R243" s="531">
        <f t="shared" si="127"/>
        <v>4.32</v>
      </c>
      <c r="S243" s="532">
        <f t="shared" si="127"/>
        <v>1.2869999999999999</v>
      </c>
      <c r="T243" s="532">
        <f t="shared" si="127"/>
        <v>2.3199999999999998</v>
      </c>
      <c r="U243" s="530">
        <f t="shared" si="127"/>
        <v>1.02</v>
      </c>
      <c r="V243" s="543">
        <f t="shared" ref="V243:V249" si="128">SUM(P243:U243)</f>
        <v>68.807000000000002</v>
      </c>
    </row>
    <row r="244" spans="1:22" ht="15.75">
      <c r="A244" s="348"/>
      <c r="B244" s="525"/>
      <c r="C244" s="549" t="s">
        <v>511</v>
      </c>
      <c r="D244" s="549"/>
      <c r="E244" s="537"/>
      <c r="F244" s="374">
        <v>0.05</v>
      </c>
      <c r="G244" s="374">
        <v>7.0000000000000007E-2</v>
      </c>
      <c r="H244" s="384">
        <v>0.11</v>
      </c>
      <c r="I244" s="386">
        <f t="shared" si="125"/>
        <v>0.121</v>
      </c>
      <c r="J244" s="390">
        <v>0.1</v>
      </c>
      <c r="K244" s="374">
        <v>7.0000000000000007E-2</v>
      </c>
      <c r="L244" s="528">
        <v>10</v>
      </c>
      <c r="M244" s="362"/>
      <c r="N244" s="362"/>
      <c r="O244" s="529" t="str">
        <f t="shared" si="126"/>
        <v>Sauté (sans os)</v>
      </c>
      <c r="P244" s="530">
        <f t="shared" ref="P244:U244" si="129">F244*P164</f>
        <v>12.65</v>
      </c>
      <c r="Q244" s="530">
        <f t="shared" si="129"/>
        <v>58.030000000000008</v>
      </c>
      <c r="R244" s="531">
        <f t="shared" si="129"/>
        <v>5.28</v>
      </c>
      <c r="S244" s="532">
        <f t="shared" si="129"/>
        <v>1.573</v>
      </c>
      <c r="T244" s="532">
        <f t="shared" si="129"/>
        <v>2.9000000000000004</v>
      </c>
      <c r="U244" s="530">
        <f t="shared" si="129"/>
        <v>1.1900000000000002</v>
      </c>
      <c r="V244" s="543">
        <f t="shared" si="128"/>
        <v>81.623000000000005</v>
      </c>
    </row>
    <row r="245" spans="1:22" ht="15.75">
      <c r="A245" s="348"/>
      <c r="B245" s="525"/>
      <c r="C245" s="549" t="s">
        <v>512</v>
      </c>
      <c r="D245" s="549"/>
      <c r="E245" s="537"/>
      <c r="F245" s="374">
        <v>0</v>
      </c>
      <c r="G245" s="374">
        <v>0.08</v>
      </c>
      <c r="H245" s="384">
        <v>0.11</v>
      </c>
      <c r="I245" s="386">
        <f t="shared" si="125"/>
        <v>0.121</v>
      </c>
      <c r="J245" s="390">
        <v>0.1</v>
      </c>
      <c r="K245" s="374">
        <v>7.0000000000000007E-2</v>
      </c>
      <c r="L245" s="528">
        <v>10</v>
      </c>
      <c r="M245" s="362"/>
      <c r="N245" s="362"/>
      <c r="O245" s="529" t="str">
        <f t="shared" si="126"/>
        <v>Côte d'agneau avec os</v>
      </c>
      <c r="P245" s="530">
        <f t="shared" ref="P245:U245" si="130">F245*P164</f>
        <v>0</v>
      </c>
      <c r="Q245" s="530">
        <f t="shared" si="130"/>
        <v>66.320000000000007</v>
      </c>
      <c r="R245" s="531">
        <f t="shared" si="130"/>
        <v>5.28</v>
      </c>
      <c r="S245" s="532">
        <f t="shared" si="130"/>
        <v>1.573</v>
      </c>
      <c r="T245" s="532">
        <f t="shared" si="130"/>
        <v>2.9000000000000004</v>
      </c>
      <c r="U245" s="530">
        <f t="shared" si="130"/>
        <v>1.1900000000000002</v>
      </c>
      <c r="V245" s="543">
        <f t="shared" si="128"/>
        <v>77.263000000000005</v>
      </c>
    </row>
    <row r="246" spans="1:22" ht="15.75">
      <c r="A246" s="348"/>
      <c r="B246" s="525"/>
      <c r="C246" s="549" t="s">
        <v>513</v>
      </c>
      <c r="D246" s="549"/>
      <c r="E246" s="537"/>
      <c r="F246" s="374">
        <v>2</v>
      </c>
      <c r="G246" s="374">
        <v>3</v>
      </c>
      <c r="H246" s="384">
        <v>4.5</v>
      </c>
      <c r="I246" s="386">
        <f t="shared" si="125"/>
        <v>4.95</v>
      </c>
      <c r="J246" s="390">
        <v>3</v>
      </c>
      <c r="K246" s="374">
        <v>2</v>
      </c>
      <c r="L246" s="528">
        <v>10</v>
      </c>
      <c r="M246" s="362"/>
      <c r="N246" s="362"/>
      <c r="O246" s="539" t="str">
        <f t="shared" si="126"/>
        <v>Boulettes d'agneau-mouton de 30g pièce crues (à l'unité )</v>
      </c>
      <c r="P246" s="540">
        <f t="shared" ref="P246:U246" si="131">F246*P164</f>
        <v>506</v>
      </c>
      <c r="Q246" s="540">
        <f t="shared" si="131"/>
        <v>2487</v>
      </c>
      <c r="R246" s="541">
        <f t="shared" si="131"/>
        <v>216</v>
      </c>
      <c r="S246" s="542">
        <f t="shared" si="131"/>
        <v>64.350000000000009</v>
      </c>
      <c r="T246" s="542">
        <f t="shared" si="131"/>
        <v>87</v>
      </c>
      <c r="U246" s="540">
        <f t="shared" si="131"/>
        <v>34</v>
      </c>
      <c r="V246" s="543">
        <f t="shared" si="128"/>
        <v>3394.35</v>
      </c>
    </row>
    <row r="247" spans="1:22" ht="15.75">
      <c r="A247" s="348"/>
      <c r="B247" s="525"/>
      <c r="C247" s="549" t="s">
        <v>514</v>
      </c>
      <c r="D247" s="549"/>
      <c r="E247" s="537"/>
      <c r="F247" s="374">
        <v>0.06</v>
      </c>
      <c r="G247" s="374">
        <v>0.09</v>
      </c>
      <c r="H247" s="384">
        <v>0.13500000000000001</v>
      </c>
      <c r="I247" s="386">
        <f t="shared" si="125"/>
        <v>0.14850000000000002</v>
      </c>
      <c r="J247" s="390">
        <v>0.09</v>
      </c>
      <c r="K247" s="374">
        <v>0.06</v>
      </c>
      <c r="L247" s="528">
        <v>10</v>
      </c>
      <c r="M247" s="362"/>
      <c r="N247" s="362"/>
      <c r="O247" s="529" t="str">
        <f t="shared" si="126"/>
        <v>Boulettes d'agneau-mouton de 30g pièce crues (au Kg )</v>
      </c>
      <c r="P247" s="530">
        <f t="shared" ref="P247:U247" si="132">F247*P164</f>
        <v>15.18</v>
      </c>
      <c r="Q247" s="530">
        <f t="shared" si="132"/>
        <v>74.61</v>
      </c>
      <c r="R247" s="531">
        <f t="shared" si="132"/>
        <v>6.48</v>
      </c>
      <c r="S247" s="532">
        <f t="shared" si="132"/>
        <v>1.9305000000000003</v>
      </c>
      <c r="T247" s="532">
        <f t="shared" si="132"/>
        <v>2.61</v>
      </c>
      <c r="U247" s="530">
        <f t="shared" si="132"/>
        <v>1.02</v>
      </c>
      <c r="V247" s="543">
        <f t="shared" si="128"/>
        <v>101.83049999999999</v>
      </c>
    </row>
    <row r="248" spans="1:22" ht="15.75">
      <c r="A248" s="348"/>
      <c r="B248" s="525"/>
      <c r="C248" s="549" t="s">
        <v>515</v>
      </c>
      <c r="D248" s="549"/>
      <c r="E248" s="537"/>
      <c r="F248" s="374">
        <v>1</v>
      </c>
      <c r="G248" s="374">
        <v>2</v>
      </c>
      <c r="H248" s="384">
        <v>2.5</v>
      </c>
      <c r="I248" s="386">
        <f t="shared" si="125"/>
        <v>2.75</v>
      </c>
      <c r="J248" s="390">
        <v>2</v>
      </c>
      <c r="K248" s="374">
        <v>1.5</v>
      </c>
      <c r="L248" s="528">
        <v>10</v>
      </c>
      <c r="M248" s="362"/>
      <c r="N248" s="362"/>
      <c r="O248" s="539" t="str">
        <f t="shared" si="126"/>
        <v>Merguez de 50 g pièce crues (à l'unité)</v>
      </c>
      <c r="P248" s="540">
        <f t="shared" ref="P248:U248" si="133">F248*P164</f>
        <v>253</v>
      </c>
      <c r="Q248" s="540">
        <f t="shared" si="133"/>
        <v>1658</v>
      </c>
      <c r="R248" s="541">
        <f t="shared" si="133"/>
        <v>120</v>
      </c>
      <c r="S248" s="542">
        <f t="shared" si="133"/>
        <v>35.75</v>
      </c>
      <c r="T248" s="542">
        <f t="shared" si="133"/>
        <v>58</v>
      </c>
      <c r="U248" s="540">
        <f t="shared" si="133"/>
        <v>25.5</v>
      </c>
      <c r="V248" s="543">
        <f t="shared" si="128"/>
        <v>2150.25</v>
      </c>
    </row>
    <row r="249" spans="1:22" ht="15.75">
      <c r="A249" s="348"/>
      <c r="B249" s="525"/>
      <c r="C249" s="551" t="s">
        <v>516</v>
      </c>
      <c r="D249" s="551"/>
      <c r="E249" s="547"/>
      <c r="F249" s="374">
        <v>0.05</v>
      </c>
      <c r="G249" s="374">
        <v>0.1</v>
      </c>
      <c r="H249" s="384">
        <v>0.125</v>
      </c>
      <c r="I249" s="386">
        <f t="shared" si="125"/>
        <v>0.13750000000000001</v>
      </c>
      <c r="J249" s="390">
        <v>0.1</v>
      </c>
      <c r="K249" s="374">
        <v>0.75</v>
      </c>
      <c r="L249" s="528">
        <v>10</v>
      </c>
      <c r="M249" s="362"/>
      <c r="N249" s="362"/>
      <c r="O249" s="529" t="str">
        <f t="shared" si="126"/>
        <v>Merguez de 50 g pièce crues (au Kg)</v>
      </c>
      <c r="P249" s="530">
        <f t="shared" ref="P249:U249" si="134">F249*P164</f>
        <v>12.65</v>
      </c>
      <c r="Q249" s="530">
        <f t="shared" si="134"/>
        <v>82.9</v>
      </c>
      <c r="R249" s="531">
        <f t="shared" si="134"/>
        <v>6</v>
      </c>
      <c r="S249" s="532">
        <f t="shared" si="134"/>
        <v>1.7875000000000001</v>
      </c>
      <c r="T249" s="532">
        <f t="shared" si="134"/>
        <v>2.9000000000000004</v>
      </c>
      <c r="U249" s="530">
        <f t="shared" si="134"/>
        <v>12.75</v>
      </c>
      <c r="V249" s="543">
        <f t="shared" si="128"/>
        <v>118.98750000000001</v>
      </c>
    </row>
    <row r="250" spans="1:22" ht="15" customHeight="1">
      <c r="A250" s="348"/>
      <c r="B250" s="534"/>
      <c r="C250" s="1512" t="s">
        <v>517</v>
      </c>
      <c r="D250" s="1512"/>
      <c r="E250" s="1512"/>
      <c r="F250" s="1512"/>
      <c r="G250" s="1512"/>
      <c r="H250" s="1512"/>
      <c r="I250" s="1512"/>
      <c r="J250" s="1512"/>
      <c r="K250" s="1512"/>
      <c r="L250" s="1513"/>
      <c r="M250" s="513"/>
      <c r="N250" s="513"/>
      <c r="O250" s="12"/>
      <c r="P250" s="1516" t="str">
        <f>C250</f>
        <v>PORC</v>
      </c>
      <c r="Q250" s="1517"/>
      <c r="R250" s="1517"/>
      <c r="S250" s="1517"/>
      <c r="T250" s="1517"/>
      <c r="U250" s="1517"/>
      <c r="V250" s="1518"/>
    </row>
    <row r="251" spans="1:22" ht="15" customHeight="1">
      <c r="A251" s="348"/>
      <c r="B251" s="534"/>
      <c r="C251" s="1514"/>
      <c r="D251" s="1514"/>
      <c r="E251" s="1514"/>
      <c r="F251" s="1514"/>
      <c r="G251" s="1514"/>
      <c r="H251" s="1514"/>
      <c r="I251" s="1514"/>
      <c r="J251" s="1514"/>
      <c r="K251" s="1514"/>
      <c r="L251" s="1515"/>
      <c r="M251" s="513"/>
      <c r="N251" s="513"/>
      <c r="O251" s="12"/>
      <c r="P251" s="1519"/>
      <c r="Q251" s="1520"/>
      <c r="R251" s="1520"/>
      <c r="S251" s="1520"/>
      <c r="T251" s="1520"/>
      <c r="U251" s="1520"/>
      <c r="V251" s="1521"/>
    </row>
    <row r="252" spans="1:22" ht="15.75">
      <c r="A252" s="348"/>
      <c r="B252" s="525"/>
      <c r="C252" s="549" t="s">
        <v>518</v>
      </c>
      <c r="D252" s="549"/>
      <c r="E252" s="537"/>
      <c r="F252" s="374">
        <v>0.04</v>
      </c>
      <c r="G252" s="374">
        <v>0.06</v>
      </c>
      <c r="H252" s="384">
        <v>0.09</v>
      </c>
      <c r="I252" s="386">
        <f t="shared" ref="I252:I261" si="135">(H252*L252%)+H252</f>
        <v>9.8999999999999991E-2</v>
      </c>
      <c r="J252" s="390">
        <v>0.1</v>
      </c>
      <c r="K252" s="374">
        <v>7.0000000000000007E-2</v>
      </c>
      <c r="L252" s="528">
        <v>10</v>
      </c>
      <c r="M252" s="362"/>
      <c r="N252" s="362"/>
      <c r="O252" s="529" t="str">
        <f t="shared" ref="O252:O261" si="136">C252</f>
        <v>Rôti de porc, grillade (sans os)</v>
      </c>
      <c r="P252" s="530">
        <f t="shared" ref="P252:U252" si="137">F252*P164</f>
        <v>10.120000000000001</v>
      </c>
      <c r="Q252" s="530">
        <f t="shared" si="137"/>
        <v>49.739999999999995</v>
      </c>
      <c r="R252" s="531">
        <f t="shared" si="137"/>
        <v>4.32</v>
      </c>
      <c r="S252" s="532">
        <f t="shared" si="137"/>
        <v>1.2869999999999999</v>
      </c>
      <c r="T252" s="532">
        <f t="shared" si="137"/>
        <v>2.9000000000000004</v>
      </c>
      <c r="U252" s="530">
        <f t="shared" si="137"/>
        <v>1.1900000000000002</v>
      </c>
      <c r="V252" s="543">
        <f t="shared" ref="V252:V261" si="138">SUM(P252:U252)</f>
        <v>69.557000000000016</v>
      </c>
    </row>
    <row r="253" spans="1:22" ht="15.75">
      <c r="A253" s="348"/>
      <c r="B253" s="525"/>
      <c r="C253" s="549" t="s">
        <v>511</v>
      </c>
      <c r="D253" s="549"/>
      <c r="E253" s="537"/>
      <c r="F253" s="374">
        <v>0.05</v>
      </c>
      <c r="G253" s="374">
        <v>7.0000000000000007E-2</v>
      </c>
      <c r="H253" s="384">
        <v>0.11</v>
      </c>
      <c r="I253" s="386">
        <f t="shared" si="135"/>
        <v>0.121</v>
      </c>
      <c r="J253" s="390">
        <v>0.1</v>
      </c>
      <c r="K253" s="374">
        <v>7.0000000000000007E-2</v>
      </c>
      <c r="L253" s="528">
        <v>10</v>
      </c>
      <c r="M253" s="362"/>
      <c r="N253" s="362"/>
      <c r="O253" s="529" t="str">
        <f t="shared" si="136"/>
        <v>Sauté (sans os)</v>
      </c>
      <c r="P253" s="530">
        <f t="shared" ref="P253:U253" si="139">F253*P164</f>
        <v>12.65</v>
      </c>
      <c r="Q253" s="530">
        <f t="shared" si="139"/>
        <v>58.030000000000008</v>
      </c>
      <c r="R253" s="531">
        <f t="shared" si="139"/>
        <v>5.28</v>
      </c>
      <c r="S253" s="532">
        <f t="shared" si="139"/>
        <v>1.573</v>
      </c>
      <c r="T253" s="532">
        <f t="shared" si="139"/>
        <v>2.9000000000000004</v>
      </c>
      <c r="U253" s="530">
        <f t="shared" si="139"/>
        <v>1.1900000000000002</v>
      </c>
      <c r="V253" s="543">
        <f t="shared" si="138"/>
        <v>81.623000000000005</v>
      </c>
    </row>
    <row r="254" spans="1:22" ht="15.75">
      <c r="A254" s="348"/>
      <c r="B254" s="525"/>
      <c r="C254" s="549" t="s">
        <v>519</v>
      </c>
      <c r="D254" s="549"/>
      <c r="E254" s="537"/>
      <c r="F254" s="374">
        <v>0</v>
      </c>
      <c r="G254" s="374">
        <v>0.08</v>
      </c>
      <c r="H254" s="384">
        <v>0.11</v>
      </c>
      <c r="I254" s="386">
        <f t="shared" si="135"/>
        <v>0.121</v>
      </c>
      <c r="J254" s="390">
        <v>0.1</v>
      </c>
      <c r="K254" s="374">
        <v>7.0000000000000007E-2</v>
      </c>
      <c r="L254" s="528">
        <v>10</v>
      </c>
      <c r="M254" s="362"/>
      <c r="N254" s="362"/>
      <c r="O254" s="529" t="str">
        <f t="shared" si="136"/>
        <v>Côte de porc</v>
      </c>
      <c r="P254" s="530">
        <f t="shared" ref="P254:U254" si="140">F254*P164</f>
        <v>0</v>
      </c>
      <c r="Q254" s="530">
        <f t="shared" si="140"/>
        <v>66.320000000000007</v>
      </c>
      <c r="R254" s="531">
        <f t="shared" si="140"/>
        <v>5.28</v>
      </c>
      <c r="S254" s="532">
        <f t="shared" si="140"/>
        <v>1.573</v>
      </c>
      <c r="T254" s="532">
        <f t="shared" si="140"/>
        <v>2.9000000000000004</v>
      </c>
      <c r="U254" s="530">
        <f t="shared" si="140"/>
        <v>1.1900000000000002</v>
      </c>
      <c r="V254" s="543">
        <f t="shared" si="138"/>
        <v>77.263000000000005</v>
      </c>
    </row>
    <row r="255" spans="1:22" ht="15.75">
      <c r="A255" s="348"/>
      <c r="B255" s="525"/>
      <c r="C255" s="549" t="s">
        <v>520</v>
      </c>
      <c r="D255" s="549"/>
      <c r="E255" s="537"/>
      <c r="F255" s="374">
        <v>0.04</v>
      </c>
      <c r="G255" s="374">
        <v>0.06</v>
      </c>
      <c r="H255" s="384">
        <v>0.09</v>
      </c>
      <c r="I255" s="386">
        <f t="shared" si="135"/>
        <v>9.8999999999999991E-2</v>
      </c>
      <c r="J255" s="390">
        <v>0.08</v>
      </c>
      <c r="K255" s="374">
        <v>7.0000000000000007E-2</v>
      </c>
      <c r="L255" s="528">
        <v>10</v>
      </c>
      <c r="M255" s="362"/>
      <c r="N255" s="362"/>
      <c r="O255" s="529" t="str">
        <f t="shared" si="136"/>
        <v>Jambon DD, palette de porc</v>
      </c>
      <c r="P255" s="530">
        <f t="shared" ref="P255:U255" si="141">F255*P164</f>
        <v>10.120000000000001</v>
      </c>
      <c r="Q255" s="530">
        <f t="shared" si="141"/>
        <v>49.739999999999995</v>
      </c>
      <c r="R255" s="531">
        <f t="shared" si="141"/>
        <v>4.32</v>
      </c>
      <c r="S255" s="532">
        <f t="shared" si="141"/>
        <v>1.2869999999999999</v>
      </c>
      <c r="T255" s="532">
        <f t="shared" si="141"/>
        <v>2.3199999999999998</v>
      </c>
      <c r="U255" s="530">
        <f t="shared" si="141"/>
        <v>1.1900000000000002</v>
      </c>
      <c r="V255" s="543">
        <f t="shared" si="138"/>
        <v>68.977000000000004</v>
      </c>
    </row>
    <row r="256" spans="1:22" ht="15.75">
      <c r="A256" s="348"/>
      <c r="B256" s="525"/>
      <c r="C256" s="549" t="s">
        <v>521</v>
      </c>
      <c r="D256" s="549"/>
      <c r="E256" s="537"/>
      <c r="F256" s="374">
        <v>0.05</v>
      </c>
      <c r="G256" s="374">
        <v>7.0000000000000007E-2</v>
      </c>
      <c r="H256" s="384">
        <v>0.11</v>
      </c>
      <c r="I256" s="386">
        <f t="shared" si="135"/>
        <v>0.121</v>
      </c>
      <c r="J256" s="390">
        <v>0.1</v>
      </c>
      <c r="K256" s="374">
        <v>7.0000000000000007E-2</v>
      </c>
      <c r="L256" s="528">
        <v>10</v>
      </c>
      <c r="M256" s="362"/>
      <c r="N256" s="362"/>
      <c r="O256" s="529" t="str">
        <f t="shared" si="136"/>
        <v>Andouillettes</v>
      </c>
      <c r="P256" s="530">
        <f t="shared" ref="P256:U256" si="142">F256*P164</f>
        <v>12.65</v>
      </c>
      <c r="Q256" s="530">
        <f t="shared" si="142"/>
        <v>58.030000000000008</v>
      </c>
      <c r="R256" s="531">
        <f t="shared" si="142"/>
        <v>5.28</v>
      </c>
      <c r="S256" s="532">
        <f t="shared" si="142"/>
        <v>1.573</v>
      </c>
      <c r="T256" s="532">
        <f t="shared" si="142"/>
        <v>2.9000000000000004</v>
      </c>
      <c r="U256" s="530">
        <f t="shared" si="142"/>
        <v>1.1900000000000002</v>
      </c>
      <c r="V256" s="543">
        <f t="shared" si="138"/>
        <v>81.623000000000005</v>
      </c>
    </row>
    <row r="257" spans="1:22" ht="15.75">
      <c r="A257" s="348"/>
      <c r="B257" s="525"/>
      <c r="C257" s="549" t="s">
        <v>522</v>
      </c>
      <c r="D257" s="549"/>
      <c r="E257" s="537"/>
      <c r="F257" s="374">
        <v>1</v>
      </c>
      <c r="G257" s="374">
        <v>2</v>
      </c>
      <c r="H257" s="384">
        <v>2.5</v>
      </c>
      <c r="I257" s="386">
        <f t="shared" si="135"/>
        <v>2.75</v>
      </c>
      <c r="J257" s="390">
        <v>2</v>
      </c>
      <c r="K257" s="374">
        <v>1.5</v>
      </c>
      <c r="L257" s="528">
        <v>10</v>
      </c>
      <c r="M257" s="362"/>
      <c r="N257" s="362"/>
      <c r="O257" s="539" t="str">
        <f t="shared" si="136"/>
        <v>Saucisse chipolatas de 50 g pièce crue ( à l'unité)</v>
      </c>
      <c r="P257" s="540">
        <f t="shared" ref="P257:U257" si="143">F257*P164</f>
        <v>253</v>
      </c>
      <c r="Q257" s="540">
        <f t="shared" si="143"/>
        <v>1658</v>
      </c>
      <c r="R257" s="541">
        <f t="shared" si="143"/>
        <v>120</v>
      </c>
      <c r="S257" s="542">
        <f t="shared" si="143"/>
        <v>35.75</v>
      </c>
      <c r="T257" s="542">
        <f t="shared" si="143"/>
        <v>58</v>
      </c>
      <c r="U257" s="540">
        <f t="shared" si="143"/>
        <v>25.5</v>
      </c>
      <c r="V257" s="543">
        <f t="shared" si="138"/>
        <v>2150.25</v>
      </c>
    </row>
    <row r="258" spans="1:22" ht="15.75">
      <c r="A258" s="348"/>
      <c r="B258" s="525"/>
      <c r="C258" s="549" t="s">
        <v>523</v>
      </c>
      <c r="D258" s="549"/>
      <c r="E258" s="537"/>
      <c r="F258" s="374">
        <v>0.05</v>
      </c>
      <c r="G258" s="374">
        <v>0.1</v>
      </c>
      <c r="H258" s="384">
        <v>0.125</v>
      </c>
      <c r="I258" s="386">
        <f t="shared" si="135"/>
        <v>0.13750000000000001</v>
      </c>
      <c r="J258" s="390">
        <v>0.1</v>
      </c>
      <c r="K258" s="374">
        <v>0.75</v>
      </c>
      <c r="L258" s="528">
        <v>10</v>
      </c>
      <c r="M258" s="362"/>
      <c r="N258" s="362"/>
      <c r="O258" s="529" t="str">
        <f t="shared" si="136"/>
        <v>Saucisse chipolatas de 50 g pièce crue ( au Kg)</v>
      </c>
      <c r="P258" s="540">
        <f t="shared" ref="P258:U258" si="144">F258*P164</f>
        <v>12.65</v>
      </c>
      <c r="Q258" s="540">
        <f t="shared" si="144"/>
        <v>82.9</v>
      </c>
      <c r="R258" s="541">
        <f t="shared" si="144"/>
        <v>6</v>
      </c>
      <c r="S258" s="542">
        <f t="shared" si="144"/>
        <v>1.7875000000000001</v>
      </c>
      <c r="T258" s="542">
        <f t="shared" si="144"/>
        <v>2.9000000000000004</v>
      </c>
      <c r="U258" s="540">
        <f t="shared" si="144"/>
        <v>12.75</v>
      </c>
      <c r="V258" s="543">
        <f t="shared" si="138"/>
        <v>118.98750000000001</v>
      </c>
    </row>
    <row r="259" spans="1:22" ht="15.75">
      <c r="A259" s="348"/>
      <c r="B259" s="525"/>
      <c r="C259" s="549" t="s">
        <v>524</v>
      </c>
      <c r="D259" s="549"/>
      <c r="E259" s="537"/>
      <c r="F259" s="374">
        <v>1</v>
      </c>
      <c r="G259" s="374">
        <v>2</v>
      </c>
      <c r="H259" s="384">
        <v>2.5</v>
      </c>
      <c r="I259" s="386">
        <f t="shared" si="135"/>
        <v>2.75</v>
      </c>
      <c r="J259" s="390">
        <v>2</v>
      </c>
      <c r="K259" s="374">
        <v>1.5</v>
      </c>
      <c r="L259" s="528">
        <v>10</v>
      </c>
      <c r="M259" s="362"/>
      <c r="N259" s="362"/>
      <c r="O259" s="539" t="str">
        <f t="shared" si="136"/>
        <v>Saucisse de Francfort Strasbourg de 50 g pièce crue (à l'unité)</v>
      </c>
      <c r="P259" s="540">
        <f t="shared" ref="P259:U259" si="145">F259*P164</f>
        <v>253</v>
      </c>
      <c r="Q259" s="540">
        <f t="shared" si="145"/>
        <v>1658</v>
      </c>
      <c r="R259" s="541">
        <f t="shared" si="145"/>
        <v>120</v>
      </c>
      <c r="S259" s="542">
        <f t="shared" si="145"/>
        <v>35.75</v>
      </c>
      <c r="T259" s="542">
        <f t="shared" si="145"/>
        <v>58</v>
      </c>
      <c r="U259" s="540">
        <f t="shared" si="145"/>
        <v>25.5</v>
      </c>
      <c r="V259" s="543">
        <f t="shared" si="138"/>
        <v>2150.25</v>
      </c>
    </row>
    <row r="260" spans="1:22" ht="15.75">
      <c r="A260" s="348"/>
      <c r="B260" s="525"/>
      <c r="C260" s="549" t="s">
        <v>524</v>
      </c>
      <c r="D260" s="549"/>
      <c r="E260" s="537"/>
      <c r="F260" s="374">
        <v>0.05</v>
      </c>
      <c r="G260" s="374">
        <v>0.1</v>
      </c>
      <c r="H260" s="384">
        <v>0.125</v>
      </c>
      <c r="I260" s="386">
        <f t="shared" si="135"/>
        <v>0.13750000000000001</v>
      </c>
      <c r="J260" s="390">
        <v>0.1</v>
      </c>
      <c r="K260" s="374">
        <v>0.75</v>
      </c>
      <c r="L260" s="528">
        <v>10</v>
      </c>
      <c r="M260" s="362"/>
      <c r="N260" s="362"/>
      <c r="O260" s="539" t="str">
        <f t="shared" si="136"/>
        <v>Saucisse de Francfort Strasbourg de 50 g pièce crue (à l'unité)</v>
      </c>
      <c r="P260" s="540">
        <f t="shared" ref="P260:U260" si="146">F260*P164</f>
        <v>12.65</v>
      </c>
      <c r="Q260" s="540">
        <f t="shared" si="146"/>
        <v>82.9</v>
      </c>
      <c r="R260" s="541">
        <f t="shared" si="146"/>
        <v>6</v>
      </c>
      <c r="S260" s="542">
        <f t="shared" si="146"/>
        <v>1.7875000000000001</v>
      </c>
      <c r="T260" s="542">
        <f t="shared" si="146"/>
        <v>2.9000000000000004</v>
      </c>
      <c r="U260" s="540">
        <f t="shared" si="146"/>
        <v>12.75</v>
      </c>
      <c r="V260" s="543">
        <f t="shared" si="138"/>
        <v>118.98750000000001</v>
      </c>
    </row>
    <row r="261" spans="1:22" ht="15.75">
      <c r="A261" s="348"/>
      <c r="B261" s="525"/>
      <c r="C261" s="551" t="s">
        <v>525</v>
      </c>
      <c r="D261" s="551"/>
      <c r="E261" s="547"/>
      <c r="F261" s="374">
        <v>0.05</v>
      </c>
      <c r="G261" s="374">
        <v>7.0000000000000007E-2</v>
      </c>
      <c r="H261" s="384">
        <v>0.11</v>
      </c>
      <c r="I261" s="386">
        <f t="shared" si="135"/>
        <v>0.121</v>
      </c>
      <c r="J261" s="390">
        <v>0.1</v>
      </c>
      <c r="K261" s="374">
        <v>7.0000000000000007E-2</v>
      </c>
      <c r="L261" s="528">
        <v>10</v>
      </c>
      <c r="M261" s="362"/>
      <c r="N261" s="362"/>
      <c r="O261" s="529" t="str">
        <f t="shared" si="136"/>
        <v>Saucisse Toulouse, Montbéliard, Morteau</v>
      </c>
      <c r="P261" s="530">
        <f t="shared" ref="P261:U261" si="147">F261*P164</f>
        <v>12.65</v>
      </c>
      <c r="Q261" s="530">
        <f t="shared" si="147"/>
        <v>58.030000000000008</v>
      </c>
      <c r="R261" s="531">
        <f t="shared" si="147"/>
        <v>5.28</v>
      </c>
      <c r="S261" s="532">
        <f t="shared" si="147"/>
        <v>1.573</v>
      </c>
      <c r="T261" s="532">
        <f t="shared" si="147"/>
        <v>2.9000000000000004</v>
      </c>
      <c r="U261" s="530">
        <f t="shared" si="147"/>
        <v>1.1900000000000002</v>
      </c>
      <c r="V261" s="543">
        <f t="shared" si="138"/>
        <v>81.623000000000005</v>
      </c>
    </row>
    <row r="262" spans="1:22" ht="15" customHeight="1">
      <c r="A262" s="348"/>
      <c r="B262" s="534"/>
      <c r="C262" s="1512" t="s">
        <v>526</v>
      </c>
      <c r="D262" s="1512"/>
      <c r="E262" s="1512"/>
      <c r="F262" s="1512"/>
      <c r="G262" s="1512"/>
      <c r="H262" s="1512"/>
      <c r="I262" s="1512"/>
      <c r="J262" s="1512"/>
      <c r="K262" s="1512"/>
      <c r="L262" s="1513"/>
      <c r="M262" s="513"/>
      <c r="N262" s="513"/>
      <c r="O262" s="12"/>
      <c r="P262" s="1516" t="str">
        <f>C262</f>
        <v>VOLAILLE-LAPIN</v>
      </c>
      <c r="Q262" s="1517"/>
      <c r="R262" s="1517"/>
      <c r="S262" s="1517"/>
      <c r="T262" s="1517"/>
      <c r="U262" s="1517"/>
      <c r="V262" s="1518"/>
    </row>
    <row r="263" spans="1:22" ht="15" customHeight="1">
      <c r="A263" s="348"/>
      <c r="B263" s="534"/>
      <c r="C263" s="1514"/>
      <c r="D263" s="1514"/>
      <c r="E263" s="1514"/>
      <c r="F263" s="1514"/>
      <c r="G263" s="1514"/>
      <c r="H263" s="1514"/>
      <c r="I263" s="1514"/>
      <c r="J263" s="1514"/>
      <c r="K263" s="1514"/>
      <c r="L263" s="1515"/>
      <c r="M263" s="513"/>
      <c r="N263" s="513"/>
      <c r="O263" s="12"/>
      <c r="P263" s="1519"/>
      <c r="Q263" s="1520"/>
      <c r="R263" s="1520"/>
      <c r="S263" s="1520"/>
      <c r="T263" s="1520"/>
      <c r="U263" s="1520"/>
      <c r="V263" s="1521"/>
    </row>
    <row r="264" spans="1:22" ht="15.75">
      <c r="A264" s="348"/>
      <c r="B264" s="525"/>
      <c r="C264" s="549" t="s">
        <v>527</v>
      </c>
      <c r="D264" s="549"/>
      <c r="E264" s="537"/>
      <c r="F264" s="374">
        <v>0.04</v>
      </c>
      <c r="G264" s="374">
        <v>0.06</v>
      </c>
      <c r="H264" s="384">
        <v>0.09</v>
      </c>
      <c r="I264" s="386">
        <f t="shared" ref="I264:I278" si="148">(H264*L264%)+H264</f>
        <v>9.8999999999999991E-2</v>
      </c>
      <c r="J264" s="390">
        <v>0.08</v>
      </c>
      <c r="K264" s="374">
        <v>0.06</v>
      </c>
      <c r="L264" s="528">
        <v>10</v>
      </c>
      <c r="M264" s="362"/>
      <c r="N264" s="362"/>
      <c r="O264" s="529" t="str">
        <f t="shared" ref="O264:O278" si="149">C264</f>
        <v>Rôti de volaille, escalope de volaille, blanc de
poulet</v>
      </c>
      <c r="P264" s="530">
        <f t="shared" ref="P264:U264" si="150">F264*P164</f>
        <v>10.120000000000001</v>
      </c>
      <c r="Q264" s="530">
        <f t="shared" si="150"/>
        <v>49.739999999999995</v>
      </c>
      <c r="R264" s="531">
        <f t="shared" si="150"/>
        <v>4.32</v>
      </c>
      <c r="S264" s="532">
        <f t="shared" si="150"/>
        <v>1.2869999999999999</v>
      </c>
      <c r="T264" s="532">
        <f t="shared" si="150"/>
        <v>2.3199999999999998</v>
      </c>
      <c r="U264" s="530">
        <f t="shared" si="150"/>
        <v>1.02</v>
      </c>
      <c r="V264" s="543">
        <f t="shared" ref="V264:V278" si="151">SUM(P264:U264)</f>
        <v>68.807000000000002</v>
      </c>
    </row>
    <row r="265" spans="1:22" ht="15.75">
      <c r="A265" s="348"/>
      <c r="B265" s="525"/>
      <c r="C265" s="549" t="s">
        <v>528</v>
      </c>
      <c r="D265" s="549"/>
      <c r="E265" s="537"/>
      <c r="F265" s="374">
        <v>0.05</v>
      </c>
      <c r="G265" s="374">
        <v>7.0000000000000007E-2</v>
      </c>
      <c r="H265" s="384">
        <v>0.11</v>
      </c>
      <c r="I265" s="386">
        <f t="shared" si="148"/>
        <v>0.121</v>
      </c>
      <c r="J265" s="390">
        <v>0.1</v>
      </c>
      <c r="K265" s="374">
        <v>7.0000000000000007E-2</v>
      </c>
      <c r="L265" s="528">
        <v>10</v>
      </c>
      <c r="M265" s="362"/>
      <c r="N265" s="362"/>
      <c r="O265" s="529" t="str">
        <f t="shared" si="149"/>
        <v>Sauté</v>
      </c>
      <c r="P265" s="530">
        <f t="shared" ref="P265:U265" si="152">F265*P164</f>
        <v>12.65</v>
      </c>
      <c r="Q265" s="530">
        <f t="shared" si="152"/>
        <v>58.030000000000008</v>
      </c>
      <c r="R265" s="531">
        <f t="shared" si="152"/>
        <v>5.28</v>
      </c>
      <c r="S265" s="532">
        <f t="shared" si="152"/>
        <v>1.573</v>
      </c>
      <c r="T265" s="532">
        <f t="shared" si="152"/>
        <v>2.9000000000000004</v>
      </c>
      <c r="U265" s="530">
        <f t="shared" si="152"/>
        <v>1.1900000000000002</v>
      </c>
      <c r="V265" s="543">
        <f t="shared" si="151"/>
        <v>81.623000000000005</v>
      </c>
    </row>
    <row r="266" spans="1:22" ht="15.75">
      <c r="A266" s="348"/>
      <c r="B266" s="525"/>
      <c r="C266" s="549" t="s">
        <v>529</v>
      </c>
      <c r="D266" s="549"/>
      <c r="E266" s="537"/>
      <c r="F266" s="374">
        <v>0.04</v>
      </c>
      <c r="G266" s="374">
        <v>0.06</v>
      </c>
      <c r="H266" s="384">
        <v>0.09</v>
      </c>
      <c r="I266" s="386">
        <f t="shared" si="148"/>
        <v>9.8999999999999991E-2</v>
      </c>
      <c r="J266" s="390">
        <v>0.08</v>
      </c>
      <c r="K266" s="374">
        <v>0.06</v>
      </c>
      <c r="L266" s="528">
        <v>10</v>
      </c>
      <c r="M266" s="362"/>
      <c r="N266" s="362"/>
      <c r="O266" s="529" t="str">
        <f t="shared" si="149"/>
        <v>Jambon de volaille</v>
      </c>
      <c r="P266" s="530">
        <f t="shared" ref="P266:U266" si="153">F266*P164</f>
        <v>10.120000000000001</v>
      </c>
      <c r="Q266" s="530">
        <f t="shared" si="153"/>
        <v>49.739999999999995</v>
      </c>
      <c r="R266" s="531">
        <f t="shared" si="153"/>
        <v>4.32</v>
      </c>
      <c r="S266" s="532">
        <f t="shared" si="153"/>
        <v>1.2869999999999999</v>
      </c>
      <c r="T266" s="532">
        <f t="shared" si="153"/>
        <v>2.3199999999999998</v>
      </c>
      <c r="U266" s="530">
        <f t="shared" si="153"/>
        <v>1.02</v>
      </c>
      <c r="V266" s="543">
        <f t="shared" si="151"/>
        <v>68.807000000000002</v>
      </c>
    </row>
    <row r="267" spans="1:22" ht="15.75">
      <c r="A267" s="348"/>
      <c r="B267" s="525"/>
      <c r="C267" s="549" t="s">
        <v>530</v>
      </c>
      <c r="D267" s="549"/>
      <c r="E267" s="537"/>
      <c r="F267" s="374">
        <v>0.05</v>
      </c>
      <c r="G267" s="374">
        <v>7.0000000000000007E-2</v>
      </c>
      <c r="H267" s="384">
        <v>0.11</v>
      </c>
      <c r="I267" s="386">
        <f t="shared" si="148"/>
        <v>0.121</v>
      </c>
      <c r="J267" s="390">
        <v>0.1</v>
      </c>
      <c r="K267" s="374">
        <v>7.0000000000000007E-2</v>
      </c>
      <c r="L267" s="528">
        <v>10</v>
      </c>
      <c r="M267" s="362"/>
      <c r="N267" s="362"/>
      <c r="O267" s="529" t="str">
        <f t="shared" si="149"/>
        <v>Cordon bleu</v>
      </c>
      <c r="P267" s="530">
        <f t="shared" ref="P267:U267" si="154">F267*P164</f>
        <v>12.65</v>
      </c>
      <c r="Q267" s="530">
        <f t="shared" si="154"/>
        <v>58.030000000000008</v>
      </c>
      <c r="R267" s="531">
        <f t="shared" si="154"/>
        <v>5.28</v>
      </c>
      <c r="S267" s="532">
        <f t="shared" si="154"/>
        <v>1.573</v>
      </c>
      <c r="T267" s="532">
        <f t="shared" si="154"/>
        <v>2.9000000000000004</v>
      </c>
      <c r="U267" s="530">
        <f t="shared" si="154"/>
        <v>1.1900000000000002</v>
      </c>
      <c r="V267" s="543">
        <f t="shared" si="151"/>
        <v>81.623000000000005</v>
      </c>
    </row>
    <row r="268" spans="1:22" ht="15.75">
      <c r="A268" s="348"/>
      <c r="B268" s="525"/>
      <c r="C268" s="549" t="s">
        <v>531</v>
      </c>
      <c r="D268" s="549"/>
      <c r="E268" s="537"/>
      <c r="F268" s="374">
        <v>0.1</v>
      </c>
      <c r="G268" s="374">
        <v>0.14000000000000001</v>
      </c>
      <c r="H268" s="384">
        <v>0.16</v>
      </c>
      <c r="I268" s="386">
        <f t="shared" si="148"/>
        <v>0.17599999999999999</v>
      </c>
      <c r="J268" s="390">
        <v>0.14000000000000001</v>
      </c>
      <c r="K268" s="374">
        <v>0.1</v>
      </c>
      <c r="L268" s="528">
        <v>10</v>
      </c>
      <c r="M268" s="362"/>
      <c r="N268" s="362"/>
      <c r="O268" s="529" t="str">
        <f t="shared" si="149"/>
        <v>Cuisse de poulet, de pintade, de canard</v>
      </c>
      <c r="P268" s="530">
        <f t="shared" ref="P268:U268" si="155">F268*P164</f>
        <v>25.3</v>
      </c>
      <c r="Q268" s="530">
        <f t="shared" si="155"/>
        <v>116.06000000000002</v>
      </c>
      <c r="R268" s="531">
        <f t="shared" si="155"/>
        <v>7.68</v>
      </c>
      <c r="S268" s="532">
        <f t="shared" si="155"/>
        <v>2.2879999999999998</v>
      </c>
      <c r="T268" s="532">
        <f t="shared" si="155"/>
        <v>4.0600000000000005</v>
      </c>
      <c r="U268" s="530">
        <f t="shared" si="155"/>
        <v>1.7000000000000002</v>
      </c>
      <c r="V268" s="543">
        <f t="shared" si="151"/>
        <v>157.08800000000002</v>
      </c>
    </row>
    <row r="269" spans="1:22" ht="15.75">
      <c r="A269" s="348"/>
      <c r="B269" s="525"/>
      <c r="C269" s="549" t="s">
        <v>532</v>
      </c>
      <c r="D269" s="549"/>
      <c r="E269" s="537"/>
      <c r="F269" s="374">
        <v>0.05</v>
      </c>
      <c r="G269" s="374">
        <v>7.0000000000000007E-2</v>
      </c>
      <c r="H269" s="384">
        <v>0.11</v>
      </c>
      <c r="I269" s="386">
        <f t="shared" si="148"/>
        <v>0.121</v>
      </c>
      <c r="J269" s="390">
        <v>0.1</v>
      </c>
      <c r="K269" s="374">
        <v>7.0000000000000007E-2</v>
      </c>
      <c r="L269" s="528">
        <v>10</v>
      </c>
      <c r="M269" s="362"/>
      <c r="N269" s="362"/>
      <c r="O269" s="529" t="str">
        <f t="shared" si="149"/>
        <v>Brochette</v>
      </c>
      <c r="P269" s="530">
        <f t="shared" ref="P269:U269" si="156">F269*P164</f>
        <v>12.65</v>
      </c>
      <c r="Q269" s="530">
        <f t="shared" si="156"/>
        <v>58.030000000000008</v>
      </c>
      <c r="R269" s="531">
        <f t="shared" si="156"/>
        <v>5.28</v>
      </c>
      <c r="S269" s="532">
        <f t="shared" si="156"/>
        <v>1.573</v>
      </c>
      <c r="T269" s="532">
        <f t="shared" si="156"/>
        <v>2.9000000000000004</v>
      </c>
      <c r="U269" s="530">
        <f t="shared" si="156"/>
        <v>1.1900000000000002</v>
      </c>
      <c r="V269" s="543">
        <f t="shared" si="151"/>
        <v>81.623000000000005</v>
      </c>
    </row>
    <row r="270" spans="1:22" ht="15.75">
      <c r="A270" s="348"/>
      <c r="B270" s="525"/>
      <c r="C270" s="549" t="s">
        <v>533</v>
      </c>
      <c r="D270" s="549"/>
      <c r="E270" s="537"/>
      <c r="F270" s="374">
        <v>0.05</v>
      </c>
      <c r="G270" s="374">
        <v>7.0000000000000007E-2</v>
      </c>
      <c r="H270" s="384">
        <v>0.11</v>
      </c>
      <c r="I270" s="386">
        <f t="shared" si="148"/>
        <v>0.121</v>
      </c>
      <c r="J270" s="390">
        <v>0.1</v>
      </c>
      <c r="K270" s="374">
        <v>7.0000000000000007E-2</v>
      </c>
      <c r="L270" s="528">
        <v>10</v>
      </c>
      <c r="M270" s="362"/>
      <c r="N270" s="362"/>
      <c r="O270" s="529" t="str">
        <f t="shared" si="149"/>
        <v>Paupiette de volaille</v>
      </c>
      <c r="P270" s="530">
        <f t="shared" ref="P270:U270" si="157">F270*P164</f>
        <v>12.65</v>
      </c>
      <c r="Q270" s="530">
        <f t="shared" si="157"/>
        <v>58.030000000000008</v>
      </c>
      <c r="R270" s="531">
        <f t="shared" si="157"/>
        <v>5.28</v>
      </c>
      <c r="S270" s="532">
        <f t="shared" si="157"/>
        <v>1.573</v>
      </c>
      <c r="T270" s="532">
        <f t="shared" si="157"/>
        <v>2.9000000000000004</v>
      </c>
      <c r="U270" s="530">
        <f t="shared" si="157"/>
        <v>1.1900000000000002</v>
      </c>
      <c r="V270" s="543">
        <f t="shared" si="151"/>
        <v>81.623000000000005</v>
      </c>
    </row>
    <row r="271" spans="1:22" ht="15.75">
      <c r="A271" s="348"/>
      <c r="B271" s="525"/>
      <c r="C271" s="549" t="s">
        <v>534</v>
      </c>
      <c r="D271" s="549"/>
      <c r="E271" s="537"/>
      <c r="F271" s="374">
        <v>2</v>
      </c>
      <c r="G271" s="374">
        <v>3</v>
      </c>
      <c r="H271" s="384">
        <v>5</v>
      </c>
      <c r="I271" s="386">
        <f t="shared" si="148"/>
        <v>5.5</v>
      </c>
      <c r="J271" s="390">
        <v>5</v>
      </c>
      <c r="K271" s="374">
        <v>3.5</v>
      </c>
      <c r="L271" s="528">
        <v>10</v>
      </c>
      <c r="M271" s="362"/>
      <c r="N271" s="362"/>
      <c r="O271" s="529" t="str">
        <f t="shared" si="149"/>
        <v>Fingers, beignets, nuggets de 20 g pièce crus</v>
      </c>
      <c r="P271" s="530">
        <f t="shared" ref="P271:U271" si="158">F271*P164</f>
        <v>506</v>
      </c>
      <c r="Q271" s="530">
        <f t="shared" si="158"/>
        <v>2487</v>
      </c>
      <c r="R271" s="531">
        <f t="shared" si="158"/>
        <v>240</v>
      </c>
      <c r="S271" s="532">
        <f t="shared" si="158"/>
        <v>71.5</v>
      </c>
      <c r="T271" s="532">
        <f t="shared" si="158"/>
        <v>145</v>
      </c>
      <c r="U271" s="530">
        <f t="shared" si="158"/>
        <v>59.5</v>
      </c>
      <c r="V271" s="543">
        <f t="shared" si="151"/>
        <v>3509</v>
      </c>
    </row>
    <row r="272" spans="1:22" ht="15.75">
      <c r="A272" s="348"/>
      <c r="B272" s="525"/>
      <c r="C272" s="549" t="s">
        <v>535</v>
      </c>
      <c r="D272" s="549"/>
      <c r="E272" s="537"/>
      <c r="F272" s="374">
        <v>0.04</v>
      </c>
      <c r="G272" s="374">
        <v>0.06</v>
      </c>
      <c r="H272" s="384">
        <v>0.1</v>
      </c>
      <c r="I272" s="386">
        <f t="shared" si="148"/>
        <v>0.11000000000000001</v>
      </c>
      <c r="J272" s="390">
        <v>0.1</v>
      </c>
      <c r="K272" s="374">
        <v>7.0000000000000007E-2</v>
      </c>
      <c r="L272" s="528">
        <v>10</v>
      </c>
      <c r="M272" s="362"/>
      <c r="N272" s="362"/>
      <c r="O272" s="529" t="str">
        <f t="shared" si="149"/>
        <v>Fingers, beignets, nuggets de 20 g (Kg) crus</v>
      </c>
      <c r="P272" s="530">
        <f t="shared" ref="P272:U272" si="159">F272*P164</f>
        <v>10.120000000000001</v>
      </c>
      <c r="Q272" s="530">
        <f t="shared" si="159"/>
        <v>49.739999999999995</v>
      </c>
      <c r="R272" s="531">
        <f t="shared" si="159"/>
        <v>4.8000000000000007</v>
      </c>
      <c r="S272" s="532">
        <f t="shared" si="159"/>
        <v>1.4300000000000002</v>
      </c>
      <c r="T272" s="532">
        <f t="shared" si="159"/>
        <v>2.9000000000000004</v>
      </c>
      <c r="U272" s="530">
        <f t="shared" si="159"/>
        <v>1.1900000000000002</v>
      </c>
      <c r="V272" s="543">
        <f t="shared" si="151"/>
        <v>70.180000000000007</v>
      </c>
    </row>
    <row r="273" spans="1:22" ht="15.75">
      <c r="A273" s="348"/>
      <c r="B273" s="525"/>
      <c r="C273" s="549" t="s">
        <v>536</v>
      </c>
      <c r="D273" s="549"/>
      <c r="E273" s="537"/>
      <c r="F273" s="374">
        <v>0.05</v>
      </c>
      <c r="G273" s="374">
        <v>7.0000000000000007E-2</v>
      </c>
      <c r="H273" s="384">
        <v>0.11</v>
      </c>
      <c r="I273" s="386">
        <f t="shared" si="148"/>
        <v>0.121</v>
      </c>
      <c r="J273" s="390">
        <v>0.1</v>
      </c>
      <c r="K273" s="374">
        <v>7.0000000000000007E-2</v>
      </c>
      <c r="L273" s="528">
        <v>10</v>
      </c>
      <c r="M273" s="362"/>
      <c r="N273" s="362"/>
      <c r="O273" s="529" t="str">
        <f t="shared" si="149"/>
        <v>Escalope panée</v>
      </c>
      <c r="P273" s="530">
        <f t="shared" ref="P273:U273" si="160">F273*P164</f>
        <v>12.65</v>
      </c>
      <c r="Q273" s="530">
        <f t="shared" si="160"/>
        <v>58.030000000000008</v>
      </c>
      <c r="R273" s="531">
        <f t="shared" si="160"/>
        <v>5.28</v>
      </c>
      <c r="S273" s="532">
        <f t="shared" si="160"/>
        <v>1.573</v>
      </c>
      <c r="T273" s="532">
        <f t="shared" si="160"/>
        <v>2.9000000000000004</v>
      </c>
      <c r="U273" s="530">
        <f t="shared" si="160"/>
        <v>1.1900000000000002</v>
      </c>
      <c r="V273" s="543">
        <f t="shared" si="151"/>
        <v>81.623000000000005</v>
      </c>
    </row>
    <row r="274" spans="1:22" ht="15.75">
      <c r="A274" s="348"/>
      <c r="B274" s="525"/>
      <c r="C274" s="549" t="s">
        <v>537</v>
      </c>
      <c r="D274" s="549"/>
      <c r="E274" s="537"/>
      <c r="F274" s="374">
        <v>0.1</v>
      </c>
      <c r="G274" s="374">
        <v>0.14000000000000001</v>
      </c>
      <c r="H274" s="384">
        <v>0.16</v>
      </c>
      <c r="I274" s="386">
        <f t="shared" si="148"/>
        <v>0.17599999999999999</v>
      </c>
      <c r="J274" s="390">
        <v>0.14000000000000001</v>
      </c>
      <c r="K274" s="374">
        <v>0.1</v>
      </c>
      <c r="L274" s="528">
        <v>10</v>
      </c>
      <c r="M274" s="362"/>
      <c r="N274" s="362"/>
      <c r="O274" s="529" t="str">
        <f t="shared" si="149"/>
        <v>Cuisse de lapin</v>
      </c>
      <c r="P274" s="530">
        <f t="shared" ref="P274:U274" si="161">F274*P164</f>
        <v>25.3</v>
      </c>
      <c r="Q274" s="530">
        <f t="shared" si="161"/>
        <v>116.06000000000002</v>
      </c>
      <c r="R274" s="531">
        <f t="shared" si="161"/>
        <v>7.68</v>
      </c>
      <c r="S274" s="532">
        <f t="shared" si="161"/>
        <v>2.2879999999999998</v>
      </c>
      <c r="T274" s="532">
        <f t="shared" si="161"/>
        <v>4.0600000000000005</v>
      </c>
      <c r="U274" s="530">
        <f t="shared" si="161"/>
        <v>1.7000000000000002</v>
      </c>
      <c r="V274" s="543">
        <f t="shared" si="151"/>
        <v>157.08800000000002</v>
      </c>
    </row>
    <row r="275" spans="1:22" ht="15.75">
      <c r="A275" s="348"/>
      <c r="B275" s="525"/>
      <c r="C275" s="549" t="s">
        <v>538</v>
      </c>
      <c r="D275" s="549"/>
      <c r="E275" s="537"/>
      <c r="F275" s="374">
        <v>0</v>
      </c>
      <c r="G275" s="374">
        <v>0</v>
      </c>
      <c r="H275" s="384">
        <v>0.16</v>
      </c>
      <c r="I275" s="386">
        <f t="shared" si="148"/>
        <v>0.17599999999999999</v>
      </c>
      <c r="J275" s="390">
        <v>0.14000000000000001</v>
      </c>
      <c r="K275" s="374">
        <v>0.1</v>
      </c>
      <c r="L275" s="528">
        <v>10</v>
      </c>
      <c r="M275" s="362"/>
      <c r="N275" s="362"/>
      <c r="O275" s="529" t="str">
        <f t="shared" si="149"/>
        <v>Lapin sauté</v>
      </c>
      <c r="P275" s="530">
        <f t="shared" ref="P275:U275" si="162">F275*P164</f>
        <v>0</v>
      </c>
      <c r="Q275" s="530">
        <f t="shared" si="162"/>
        <v>0</v>
      </c>
      <c r="R275" s="531">
        <f t="shared" si="162"/>
        <v>7.68</v>
      </c>
      <c r="S275" s="532">
        <f t="shared" si="162"/>
        <v>2.2879999999999998</v>
      </c>
      <c r="T275" s="532">
        <f t="shared" si="162"/>
        <v>4.0600000000000005</v>
      </c>
      <c r="U275" s="530">
        <f t="shared" si="162"/>
        <v>1.7000000000000002</v>
      </c>
      <c r="V275" s="543">
        <f t="shared" si="151"/>
        <v>15.728000000000002</v>
      </c>
    </row>
    <row r="276" spans="1:22" ht="15.75">
      <c r="A276" s="348"/>
      <c r="B276" s="525"/>
      <c r="C276" s="549" t="s">
        <v>539</v>
      </c>
      <c r="D276" s="549"/>
      <c r="E276" s="537"/>
      <c r="F276" s="374">
        <v>0.05</v>
      </c>
      <c r="G276" s="374">
        <v>7.0000000000000007E-2</v>
      </c>
      <c r="H276" s="384">
        <v>0.11</v>
      </c>
      <c r="I276" s="386">
        <f t="shared" si="148"/>
        <v>0.121</v>
      </c>
      <c r="J276" s="390">
        <v>0.1</v>
      </c>
      <c r="K276" s="374">
        <v>7.0000000000000007E-2</v>
      </c>
      <c r="L276" s="528">
        <v>10</v>
      </c>
      <c r="M276" s="362"/>
      <c r="N276" s="362"/>
      <c r="O276" s="529" t="str">
        <f t="shared" si="149"/>
        <v>Paupiette de lapin</v>
      </c>
      <c r="P276" s="530">
        <f t="shared" ref="P276:U276" si="163">F276*P164</f>
        <v>12.65</v>
      </c>
      <c r="Q276" s="530">
        <f t="shared" si="163"/>
        <v>58.030000000000008</v>
      </c>
      <c r="R276" s="531">
        <f t="shared" si="163"/>
        <v>5.28</v>
      </c>
      <c r="S276" s="532">
        <f t="shared" si="163"/>
        <v>1.573</v>
      </c>
      <c r="T276" s="532">
        <f t="shared" si="163"/>
        <v>2.9000000000000004</v>
      </c>
      <c r="U276" s="530">
        <f t="shared" si="163"/>
        <v>1.1900000000000002</v>
      </c>
      <c r="V276" s="543">
        <f t="shared" si="151"/>
        <v>81.623000000000005</v>
      </c>
    </row>
    <row r="277" spans="1:22" ht="15.75">
      <c r="A277" s="348"/>
      <c r="B277" s="525"/>
      <c r="C277" s="549" t="s">
        <v>540</v>
      </c>
      <c r="D277" s="549"/>
      <c r="E277" s="537"/>
      <c r="F277" s="374">
        <v>1</v>
      </c>
      <c r="G277" s="374">
        <v>2</v>
      </c>
      <c r="H277" s="384">
        <v>2.5</v>
      </c>
      <c r="I277" s="386">
        <f t="shared" si="148"/>
        <v>2.75</v>
      </c>
      <c r="J277" s="390">
        <v>2</v>
      </c>
      <c r="K277" s="374">
        <v>1.5</v>
      </c>
      <c r="L277" s="528">
        <v>10</v>
      </c>
      <c r="M277" s="362"/>
      <c r="N277" s="362"/>
      <c r="O277" s="539" t="str">
        <f t="shared" si="149"/>
        <v>Saucisse de volaille de 50g pièce crue (à l’unité)</v>
      </c>
      <c r="P277" s="540">
        <f t="shared" ref="P277:U277" si="164">F277*P164</f>
        <v>253</v>
      </c>
      <c r="Q277" s="540">
        <f t="shared" si="164"/>
        <v>1658</v>
      </c>
      <c r="R277" s="541">
        <f t="shared" si="164"/>
        <v>120</v>
      </c>
      <c r="S277" s="542">
        <f t="shared" si="164"/>
        <v>35.75</v>
      </c>
      <c r="T277" s="542">
        <f t="shared" si="164"/>
        <v>58</v>
      </c>
      <c r="U277" s="540">
        <f t="shared" si="164"/>
        <v>25.5</v>
      </c>
      <c r="V277" s="543">
        <f t="shared" si="151"/>
        <v>2150.25</v>
      </c>
    </row>
    <row r="278" spans="1:22" ht="15.75">
      <c r="A278" s="348"/>
      <c r="B278" s="525"/>
      <c r="C278" s="551" t="s">
        <v>541</v>
      </c>
      <c r="D278" s="551"/>
      <c r="E278" s="547"/>
      <c r="F278" s="374">
        <v>0.05</v>
      </c>
      <c r="G278" s="374">
        <v>0.1</v>
      </c>
      <c r="H278" s="384">
        <v>0.125</v>
      </c>
      <c r="I278" s="386">
        <f t="shared" si="148"/>
        <v>0.13750000000000001</v>
      </c>
      <c r="J278" s="390">
        <v>0.1</v>
      </c>
      <c r="K278" s="374">
        <v>7.4999999999999997E-2</v>
      </c>
      <c r="L278" s="528">
        <v>10</v>
      </c>
      <c r="M278" s="362"/>
      <c r="N278" s="362"/>
      <c r="O278" s="529" t="str">
        <f t="shared" si="149"/>
        <v>Saucisse de volaille de 50g pièce crue (Kg)</v>
      </c>
      <c r="P278" s="530">
        <f t="shared" ref="P278:U278" si="165">F278*P164</f>
        <v>12.65</v>
      </c>
      <c r="Q278" s="530">
        <f t="shared" si="165"/>
        <v>82.9</v>
      </c>
      <c r="R278" s="531">
        <f t="shared" si="165"/>
        <v>6</v>
      </c>
      <c r="S278" s="532">
        <f t="shared" si="165"/>
        <v>1.7875000000000001</v>
      </c>
      <c r="T278" s="532">
        <f t="shared" si="165"/>
        <v>2.9000000000000004</v>
      </c>
      <c r="U278" s="530">
        <f t="shared" si="165"/>
        <v>1.2749999999999999</v>
      </c>
      <c r="V278" s="543">
        <f t="shared" si="151"/>
        <v>107.51250000000002</v>
      </c>
    </row>
    <row r="279" spans="1:22" ht="15" customHeight="1">
      <c r="A279" s="348"/>
      <c r="B279" s="534"/>
      <c r="C279" s="1512" t="s">
        <v>542</v>
      </c>
      <c r="D279" s="1512"/>
      <c r="E279" s="1512"/>
      <c r="F279" s="1512"/>
      <c r="G279" s="1512"/>
      <c r="H279" s="1512"/>
      <c r="I279" s="1512"/>
      <c r="J279" s="1512"/>
      <c r="K279" s="1512"/>
      <c r="L279" s="1513"/>
      <c r="M279" s="513"/>
      <c r="N279" s="513"/>
      <c r="O279" s="12"/>
      <c r="P279" s="1516" t="str">
        <f>C279</f>
        <v>ABATS</v>
      </c>
      <c r="Q279" s="1517"/>
      <c r="R279" s="1517"/>
      <c r="S279" s="1517"/>
      <c r="T279" s="1517"/>
      <c r="U279" s="1517"/>
      <c r="V279" s="1518"/>
    </row>
    <row r="280" spans="1:22" ht="15" customHeight="1">
      <c r="A280" s="348"/>
      <c r="B280" s="534"/>
      <c r="C280" s="1514"/>
      <c r="D280" s="1514"/>
      <c r="E280" s="1514"/>
      <c r="F280" s="1514"/>
      <c r="G280" s="1514"/>
      <c r="H280" s="1514"/>
      <c r="I280" s="1514"/>
      <c r="J280" s="1514"/>
      <c r="K280" s="1514"/>
      <c r="L280" s="1515"/>
      <c r="M280" s="513"/>
      <c r="N280" s="513"/>
      <c r="O280" s="12"/>
      <c r="P280" s="1519"/>
      <c r="Q280" s="1520"/>
      <c r="R280" s="1520"/>
      <c r="S280" s="1520"/>
      <c r="T280" s="1520"/>
      <c r="U280" s="1520"/>
      <c r="V280" s="1521"/>
    </row>
    <row r="281" spans="1:22" ht="15.75">
      <c r="A281" s="348"/>
      <c r="B281" s="525"/>
      <c r="C281" s="549" t="s">
        <v>543</v>
      </c>
      <c r="D281" s="549"/>
      <c r="E281" s="571"/>
      <c r="F281" s="374">
        <v>0.05</v>
      </c>
      <c r="G281" s="374">
        <v>7.0000000000000007E-2</v>
      </c>
      <c r="H281" s="384">
        <v>0.11</v>
      </c>
      <c r="I281" s="386">
        <f>(H281*L281%)+H281</f>
        <v>0.121</v>
      </c>
      <c r="J281" s="390">
        <v>0.1</v>
      </c>
      <c r="K281" s="374">
        <v>7.0000000000000007E-2</v>
      </c>
      <c r="L281" s="528">
        <v>10</v>
      </c>
      <c r="M281" s="362"/>
      <c r="N281" s="362"/>
      <c r="O281" s="529" t="str">
        <f>C281</f>
        <v>Foie, langue, rognons, boudin</v>
      </c>
      <c r="P281" s="530">
        <f t="shared" ref="P281:U281" si="166">F281*P164</f>
        <v>12.65</v>
      </c>
      <c r="Q281" s="530">
        <f t="shared" si="166"/>
        <v>58.030000000000008</v>
      </c>
      <c r="R281" s="531">
        <f t="shared" si="166"/>
        <v>5.28</v>
      </c>
      <c r="S281" s="532">
        <f t="shared" si="166"/>
        <v>1.573</v>
      </c>
      <c r="T281" s="532">
        <f t="shared" si="166"/>
        <v>2.9000000000000004</v>
      </c>
      <c r="U281" s="530">
        <f t="shared" si="166"/>
        <v>1.1900000000000002</v>
      </c>
      <c r="V281" s="543">
        <f>SUM(P281:U281)</f>
        <v>81.623000000000005</v>
      </c>
    </row>
    <row r="282" spans="1:22" ht="15.75">
      <c r="A282" s="348"/>
      <c r="B282" s="525"/>
      <c r="C282" s="551" t="s">
        <v>544</v>
      </c>
      <c r="D282" s="551"/>
      <c r="E282" s="572"/>
      <c r="F282" s="374">
        <v>0.05</v>
      </c>
      <c r="G282" s="374">
        <v>7.0000000000000007E-2</v>
      </c>
      <c r="H282" s="384">
        <v>0.15</v>
      </c>
      <c r="I282" s="386">
        <f>(H282*L282%)+H282</f>
        <v>0.16499999999999998</v>
      </c>
      <c r="J282" s="390">
        <v>0.15</v>
      </c>
      <c r="K282" s="374">
        <v>0.14000000000000001</v>
      </c>
      <c r="L282" s="528">
        <v>10</v>
      </c>
      <c r="M282" s="362"/>
      <c r="N282" s="362"/>
      <c r="O282" s="529" t="str">
        <f>C282</f>
        <v>Tripes avec sauce</v>
      </c>
      <c r="P282" s="530">
        <f t="shared" ref="P282:U282" si="167">F282*P164</f>
        <v>12.65</v>
      </c>
      <c r="Q282" s="530">
        <f t="shared" si="167"/>
        <v>58.030000000000008</v>
      </c>
      <c r="R282" s="531">
        <f t="shared" si="167"/>
        <v>7.1999999999999993</v>
      </c>
      <c r="S282" s="532">
        <f t="shared" si="167"/>
        <v>2.1449999999999996</v>
      </c>
      <c r="T282" s="532">
        <f t="shared" si="167"/>
        <v>4.3499999999999996</v>
      </c>
      <c r="U282" s="530">
        <f t="shared" si="167"/>
        <v>2.3800000000000003</v>
      </c>
      <c r="V282" s="543">
        <f>SUM(P282:U282)</f>
        <v>86.754999999999995</v>
      </c>
    </row>
    <row r="283" spans="1:22" ht="15" customHeight="1">
      <c r="A283" s="348"/>
      <c r="B283" s="534"/>
      <c r="C283" s="1512" t="s">
        <v>545</v>
      </c>
      <c r="D283" s="1512"/>
      <c r="E283" s="1512"/>
      <c r="F283" s="1512"/>
      <c r="G283" s="1512"/>
      <c r="H283" s="1512"/>
      <c r="I283" s="1512"/>
      <c r="J283" s="1512"/>
      <c r="K283" s="1512"/>
      <c r="L283" s="1513"/>
      <c r="M283" s="513"/>
      <c r="N283" s="513"/>
      <c r="O283" s="12"/>
      <c r="P283" s="1516" t="str">
        <f>C283</f>
        <v>OEUFS (plat principal)</v>
      </c>
      <c r="Q283" s="1517"/>
      <c r="R283" s="1517"/>
      <c r="S283" s="1517"/>
      <c r="T283" s="1517"/>
      <c r="U283" s="1517"/>
      <c r="V283" s="1518"/>
    </row>
    <row r="284" spans="1:22" ht="15" customHeight="1">
      <c r="A284" s="348"/>
      <c r="B284" s="534"/>
      <c r="C284" s="1514"/>
      <c r="D284" s="1514"/>
      <c r="E284" s="1514"/>
      <c r="F284" s="1514"/>
      <c r="G284" s="1514"/>
      <c r="H284" s="1514"/>
      <c r="I284" s="1514"/>
      <c r="J284" s="1514"/>
      <c r="K284" s="1514"/>
      <c r="L284" s="1515"/>
      <c r="M284" s="513"/>
      <c r="N284" s="513"/>
      <c r="O284" s="12"/>
      <c r="P284" s="1519"/>
      <c r="Q284" s="1520"/>
      <c r="R284" s="1520"/>
      <c r="S284" s="1520"/>
      <c r="T284" s="1520"/>
      <c r="U284" s="1520"/>
      <c r="V284" s="1521"/>
    </row>
    <row r="285" spans="1:22" ht="15.75">
      <c r="A285" s="348"/>
      <c r="B285" s="525"/>
      <c r="C285" s="549" t="s">
        <v>546</v>
      </c>
      <c r="D285" s="549"/>
      <c r="E285" s="571"/>
      <c r="F285" s="374">
        <v>1</v>
      </c>
      <c r="G285" s="374">
        <v>2</v>
      </c>
      <c r="H285" s="384">
        <v>2.5</v>
      </c>
      <c r="I285" s="386">
        <f>(H285*L285%)+H285</f>
        <v>2.75</v>
      </c>
      <c r="J285" s="390">
        <v>2</v>
      </c>
      <c r="K285" s="374">
        <v>1.5</v>
      </c>
      <c r="L285" s="528">
        <v>10</v>
      </c>
      <c r="M285" s="362"/>
      <c r="N285" s="362"/>
      <c r="O285" s="539" t="str">
        <f>C285</f>
        <v>Œufs durs (à l'unité)</v>
      </c>
      <c r="P285" s="540">
        <f t="shared" ref="P285:U285" si="168">F285*P164</f>
        <v>253</v>
      </c>
      <c r="Q285" s="540">
        <f t="shared" si="168"/>
        <v>1658</v>
      </c>
      <c r="R285" s="541">
        <f t="shared" si="168"/>
        <v>120</v>
      </c>
      <c r="S285" s="542">
        <f t="shared" si="168"/>
        <v>35.75</v>
      </c>
      <c r="T285" s="542">
        <f t="shared" si="168"/>
        <v>58</v>
      </c>
      <c r="U285" s="540">
        <f t="shared" si="168"/>
        <v>25.5</v>
      </c>
      <c r="V285" s="543">
        <f>SUM(P285:U285)</f>
        <v>2150.25</v>
      </c>
    </row>
    <row r="286" spans="1:22" ht="15.75">
      <c r="A286" s="348"/>
      <c r="B286" s="525"/>
      <c r="C286" s="551" t="s">
        <v>547</v>
      </c>
      <c r="D286" s="551"/>
      <c r="E286" s="572"/>
      <c r="F286" s="374">
        <v>0.06</v>
      </c>
      <c r="G286" s="374">
        <v>0.09</v>
      </c>
      <c r="H286" s="384">
        <v>0.11</v>
      </c>
      <c r="I286" s="386">
        <f>(H286*L286%)+H286</f>
        <v>0.121</v>
      </c>
      <c r="J286" s="390">
        <v>0.09</v>
      </c>
      <c r="K286" s="374">
        <v>0.06</v>
      </c>
      <c r="L286" s="528">
        <v>10</v>
      </c>
      <c r="M286" s="362"/>
      <c r="N286" s="362"/>
      <c r="O286" s="529" t="str">
        <f>C286</f>
        <v>Omelette</v>
      </c>
      <c r="P286" s="530">
        <f t="shared" ref="P286:U286" si="169">F286*P164</f>
        <v>15.18</v>
      </c>
      <c r="Q286" s="530">
        <f t="shared" si="169"/>
        <v>74.61</v>
      </c>
      <c r="R286" s="531">
        <f t="shared" si="169"/>
        <v>5.28</v>
      </c>
      <c r="S286" s="532">
        <f t="shared" si="169"/>
        <v>1.573</v>
      </c>
      <c r="T286" s="532">
        <f t="shared" si="169"/>
        <v>2.61</v>
      </c>
      <c r="U286" s="530">
        <f t="shared" si="169"/>
        <v>1.02</v>
      </c>
      <c r="V286" s="543">
        <f>SUM(P286:U286)</f>
        <v>100.27299999999998</v>
      </c>
    </row>
    <row r="287" spans="1:22" ht="15" customHeight="1">
      <c r="A287" s="348"/>
      <c r="B287" s="534"/>
      <c r="C287" s="1512" t="s">
        <v>548</v>
      </c>
      <c r="D287" s="1512"/>
      <c r="E287" s="1512"/>
      <c r="F287" s="1512"/>
      <c r="G287" s="1512"/>
      <c r="H287" s="1512"/>
      <c r="I287" s="1512"/>
      <c r="J287" s="1512"/>
      <c r="K287" s="1512"/>
      <c r="L287" s="1513"/>
      <c r="M287" s="513"/>
      <c r="N287" s="513"/>
      <c r="O287" s="12"/>
      <c r="P287" s="1516" t="str">
        <f>C287</f>
        <v>POISSONS (Sans sauce)</v>
      </c>
      <c r="Q287" s="1517"/>
      <c r="R287" s="1517"/>
      <c r="S287" s="1517"/>
      <c r="T287" s="1517"/>
      <c r="U287" s="1517"/>
      <c r="V287" s="1518"/>
    </row>
    <row r="288" spans="1:22" ht="15" customHeight="1">
      <c r="A288" s="348"/>
      <c r="B288" s="534"/>
      <c r="C288" s="1514"/>
      <c r="D288" s="1514"/>
      <c r="E288" s="1514"/>
      <c r="F288" s="1514"/>
      <c r="G288" s="1514"/>
      <c r="H288" s="1514"/>
      <c r="I288" s="1514"/>
      <c r="J288" s="1514"/>
      <c r="K288" s="1514"/>
      <c r="L288" s="1515"/>
      <c r="M288" s="513"/>
      <c r="N288" s="513"/>
      <c r="O288" s="12"/>
      <c r="P288" s="1519"/>
      <c r="Q288" s="1520"/>
      <c r="R288" s="1520"/>
      <c r="S288" s="1520"/>
      <c r="T288" s="1520"/>
      <c r="U288" s="1520"/>
      <c r="V288" s="1521"/>
    </row>
    <row r="289" spans="1:22" ht="15.75">
      <c r="A289" s="348"/>
      <c r="B289" s="525"/>
      <c r="C289" s="549" t="s">
        <v>549</v>
      </c>
      <c r="D289" s="549"/>
      <c r="E289" s="571"/>
      <c r="F289" s="374">
        <v>0.05</v>
      </c>
      <c r="G289" s="374">
        <v>7.0000000000000007E-2</v>
      </c>
      <c r="H289" s="384">
        <v>0.11</v>
      </c>
      <c r="I289" s="386">
        <f>(H289*L289%)+H289</f>
        <v>0.121</v>
      </c>
      <c r="J289" s="390">
        <v>0.1</v>
      </c>
      <c r="K289" s="374">
        <v>7.0000000000000007E-2</v>
      </c>
      <c r="L289" s="528">
        <v>10</v>
      </c>
      <c r="M289" s="362"/>
      <c r="N289" s="362"/>
      <c r="O289" s="529" t="str">
        <f>C289</f>
        <v>Poissons non enrobés sans arêtes (filets, rôtis,
steaks, brochettes, cubes)</v>
      </c>
      <c r="P289" s="530">
        <f t="shared" ref="P289:U289" si="170">F289*P164</f>
        <v>12.65</v>
      </c>
      <c r="Q289" s="530">
        <f t="shared" si="170"/>
        <v>58.030000000000008</v>
      </c>
      <c r="R289" s="531">
        <f t="shared" si="170"/>
        <v>5.28</v>
      </c>
      <c r="S289" s="532">
        <f t="shared" si="170"/>
        <v>1.573</v>
      </c>
      <c r="T289" s="532">
        <f t="shared" si="170"/>
        <v>2.9000000000000004</v>
      </c>
      <c r="U289" s="530">
        <f t="shared" si="170"/>
        <v>1.1900000000000002</v>
      </c>
      <c r="V289" s="543">
        <f>SUM(P289:U289)</f>
        <v>81.623000000000005</v>
      </c>
    </row>
    <row r="290" spans="1:22" ht="15.75">
      <c r="A290" s="348"/>
      <c r="B290" s="525"/>
      <c r="C290" s="549" t="s">
        <v>550</v>
      </c>
      <c r="D290" s="549"/>
      <c r="E290" s="571"/>
      <c r="F290" s="374">
        <v>0.05</v>
      </c>
      <c r="G290" s="374">
        <v>7.0000000000000007E-2</v>
      </c>
      <c r="H290" s="384">
        <v>0.11</v>
      </c>
      <c r="I290" s="386">
        <f>(H290*L290%)+H290</f>
        <v>0.121</v>
      </c>
      <c r="J290" s="390">
        <v>0.1</v>
      </c>
      <c r="K290" s="374">
        <v>7.0000000000000007E-2</v>
      </c>
      <c r="L290" s="528">
        <v>10</v>
      </c>
      <c r="M290" s="362"/>
      <c r="N290" s="362"/>
      <c r="O290" s="529" t="str">
        <f>C290</f>
        <v>Brochettes de poisson</v>
      </c>
      <c r="P290" s="530">
        <f t="shared" ref="P290:U290" si="171">F290*P164</f>
        <v>12.65</v>
      </c>
      <c r="Q290" s="530">
        <f t="shared" si="171"/>
        <v>58.030000000000008</v>
      </c>
      <c r="R290" s="531">
        <f t="shared" si="171"/>
        <v>5.28</v>
      </c>
      <c r="S290" s="532">
        <f t="shared" si="171"/>
        <v>1.573</v>
      </c>
      <c r="T290" s="532">
        <f t="shared" si="171"/>
        <v>2.9000000000000004</v>
      </c>
      <c r="U290" s="530">
        <f t="shared" si="171"/>
        <v>1.1900000000000002</v>
      </c>
      <c r="V290" s="543">
        <f>SUM(P290:U290)</f>
        <v>81.623000000000005</v>
      </c>
    </row>
    <row r="291" spans="1:22" ht="15.75">
      <c r="A291" s="348"/>
      <c r="B291" s="525"/>
      <c r="C291" s="549" t="s">
        <v>551</v>
      </c>
      <c r="D291" s="549"/>
      <c r="E291" s="571"/>
      <c r="F291" s="374">
        <v>0</v>
      </c>
      <c r="G291" s="374">
        <v>0</v>
      </c>
      <c r="H291" s="384">
        <v>1.1299999999999999</v>
      </c>
      <c r="I291" s="386">
        <f>(H291*L291%)+H291</f>
        <v>1.2429999999999999</v>
      </c>
      <c r="J291" s="390">
        <v>0.12</v>
      </c>
      <c r="K291" s="374">
        <v>0.08</v>
      </c>
      <c r="L291" s="528">
        <v>10</v>
      </c>
      <c r="M291" s="362"/>
      <c r="N291" s="362"/>
      <c r="O291" s="529" t="str">
        <f>C291</f>
        <v>Darne</v>
      </c>
      <c r="P291" s="530">
        <f t="shared" ref="P291:U291" si="172">F291*P164</f>
        <v>0</v>
      </c>
      <c r="Q291" s="530">
        <f t="shared" si="172"/>
        <v>0</v>
      </c>
      <c r="R291" s="531">
        <f t="shared" si="172"/>
        <v>54.239999999999995</v>
      </c>
      <c r="S291" s="532">
        <f t="shared" si="172"/>
        <v>16.158999999999999</v>
      </c>
      <c r="T291" s="532">
        <f t="shared" si="172"/>
        <v>3.48</v>
      </c>
      <c r="U291" s="530">
        <f t="shared" si="172"/>
        <v>1.36</v>
      </c>
      <c r="V291" s="543">
        <f>SUM(P291:U291)</f>
        <v>75.239000000000004</v>
      </c>
    </row>
    <row r="292" spans="1:22" ht="15.75">
      <c r="A292" s="348"/>
      <c r="B292" s="525"/>
      <c r="C292" s="549" t="s">
        <v>552</v>
      </c>
      <c r="D292" s="549"/>
      <c r="E292" s="571"/>
      <c r="F292" s="374">
        <v>0.05</v>
      </c>
      <c r="G292" s="374">
        <v>7.0000000000000007E-2</v>
      </c>
      <c r="H292" s="384">
        <v>0.11</v>
      </c>
      <c r="I292" s="386">
        <f>(H292*L292%)+H292</f>
        <v>0.121</v>
      </c>
      <c r="J292" s="390">
        <v>0.1</v>
      </c>
      <c r="K292" s="374">
        <v>7.0000000000000007E-2</v>
      </c>
      <c r="L292" s="528">
        <v>10</v>
      </c>
      <c r="M292" s="362"/>
      <c r="N292" s="362"/>
      <c r="O292" s="529" t="str">
        <f>C292</f>
        <v>Beignets, poissons panés ou enrobés (croquettes,
paupiettes,…)</v>
      </c>
      <c r="P292" s="530">
        <f t="shared" ref="P292:U292" si="173">F292*P164</f>
        <v>12.65</v>
      </c>
      <c r="Q292" s="530">
        <f t="shared" si="173"/>
        <v>58.030000000000008</v>
      </c>
      <c r="R292" s="531">
        <f t="shared" si="173"/>
        <v>5.28</v>
      </c>
      <c r="S292" s="532">
        <f t="shared" si="173"/>
        <v>1.573</v>
      </c>
      <c r="T292" s="532">
        <f t="shared" si="173"/>
        <v>2.9000000000000004</v>
      </c>
      <c r="U292" s="530">
        <f t="shared" si="173"/>
        <v>1.1900000000000002</v>
      </c>
      <c r="V292" s="543">
        <f>SUM(P292:U292)</f>
        <v>81.623000000000005</v>
      </c>
    </row>
    <row r="293" spans="1:22" ht="15.75">
      <c r="A293" s="348"/>
      <c r="B293" s="525"/>
      <c r="C293" s="551" t="s">
        <v>553</v>
      </c>
      <c r="D293" s="551"/>
      <c r="E293" s="572"/>
      <c r="F293" s="374">
        <v>0</v>
      </c>
      <c r="G293" s="374">
        <v>0</v>
      </c>
      <c r="H293" s="384">
        <v>0.16</v>
      </c>
      <c r="I293" s="386">
        <f>(H293*L293%)+H293</f>
        <v>0.17599999999999999</v>
      </c>
      <c r="J293" s="390">
        <v>0.15</v>
      </c>
      <c r="K293" s="374">
        <v>0.11</v>
      </c>
      <c r="L293" s="528">
        <v>10</v>
      </c>
      <c r="M293" s="34"/>
      <c r="N293" s="34"/>
      <c r="O293" s="529" t="str">
        <f>C293</f>
        <v>Poissons entiers</v>
      </c>
      <c r="P293" s="530">
        <f t="shared" ref="P293:U293" si="174">F293*P164</f>
        <v>0</v>
      </c>
      <c r="Q293" s="530">
        <f t="shared" si="174"/>
        <v>0</v>
      </c>
      <c r="R293" s="531">
        <f t="shared" si="174"/>
        <v>7.68</v>
      </c>
      <c r="S293" s="532">
        <f t="shared" si="174"/>
        <v>2.2879999999999998</v>
      </c>
      <c r="T293" s="532">
        <f t="shared" si="174"/>
        <v>4.3499999999999996</v>
      </c>
      <c r="U293" s="530">
        <f t="shared" si="174"/>
        <v>1.87</v>
      </c>
      <c r="V293" s="543">
        <f>SUM(P293:U293)</f>
        <v>16.187999999999999</v>
      </c>
    </row>
    <row r="294" spans="1:22" ht="15" customHeight="1">
      <c r="A294" s="348"/>
      <c r="B294" s="534"/>
      <c r="C294" s="1512" t="s">
        <v>625</v>
      </c>
      <c r="D294" s="1512"/>
      <c r="E294" s="1512"/>
      <c r="F294" s="1512"/>
      <c r="G294" s="1512"/>
      <c r="H294" s="1512"/>
      <c r="I294" s="1512"/>
      <c r="J294" s="1512"/>
      <c r="K294" s="1512"/>
      <c r="L294" s="1513"/>
      <c r="M294" s="513"/>
      <c r="N294" s="513"/>
      <c r="O294" s="12"/>
      <c r="P294" s="1516" t="str">
        <f>C294</f>
        <v>*PLATS COMPOSES (denrée protidique et garniture)</v>
      </c>
      <c r="Q294" s="1517"/>
      <c r="R294" s="1517"/>
      <c r="S294" s="1517"/>
      <c r="T294" s="1517"/>
      <c r="U294" s="1517"/>
      <c r="V294" s="1518"/>
    </row>
    <row r="295" spans="1:22" ht="15" customHeight="1">
      <c r="A295" s="348"/>
      <c r="B295" s="534"/>
      <c r="C295" s="1514"/>
      <c r="D295" s="1514"/>
      <c r="E295" s="1514"/>
      <c r="F295" s="1514"/>
      <c r="G295" s="1514"/>
      <c r="H295" s="1514"/>
      <c r="I295" s="1514"/>
      <c r="J295" s="1514"/>
      <c r="K295" s="1514"/>
      <c r="L295" s="1515"/>
      <c r="M295" s="513"/>
      <c r="N295" s="513"/>
      <c r="O295" s="12"/>
      <c r="P295" s="1519"/>
      <c r="Q295" s="1520"/>
      <c r="R295" s="1520"/>
      <c r="S295" s="1520"/>
      <c r="T295" s="1520"/>
      <c r="U295" s="1520"/>
      <c r="V295" s="1521"/>
    </row>
    <row r="296" spans="1:22" ht="15.75">
      <c r="A296" s="348"/>
      <c r="B296" s="525"/>
      <c r="C296" s="549" t="s">
        <v>554</v>
      </c>
      <c r="D296" s="549"/>
      <c r="E296" s="571"/>
      <c r="F296" s="374">
        <v>0.05</v>
      </c>
      <c r="G296" s="374">
        <v>7.0000000000000007E-2</v>
      </c>
      <c r="H296" s="384">
        <v>0.11</v>
      </c>
      <c r="I296" s="386">
        <f t="shared" ref="I296:I303" si="175">(H296*L296%)+H296</f>
        <v>0.121</v>
      </c>
      <c r="J296" s="390">
        <v>0.1</v>
      </c>
      <c r="K296" s="374">
        <v>7.0000000000000007E-2</v>
      </c>
      <c r="L296" s="528">
        <v>10</v>
      </c>
      <c r="M296" s="362"/>
      <c r="N296" s="362"/>
      <c r="O296" s="529" t="str">
        <f t="shared" ref="O296:O303" si="176">C296</f>
        <v>Plat composé, choucroute, paëlla, etc. (poids minimum d’aliment protidique)</v>
      </c>
      <c r="P296" s="530">
        <f t="shared" ref="P296:U296" si="177">F296*P164</f>
        <v>12.65</v>
      </c>
      <c r="Q296" s="530">
        <f t="shared" si="177"/>
        <v>58.030000000000008</v>
      </c>
      <c r="R296" s="531">
        <f t="shared" si="177"/>
        <v>5.28</v>
      </c>
      <c r="S296" s="532">
        <f t="shared" si="177"/>
        <v>1.573</v>
      </c>
      <c r="T296" s="532">
        <f t="shared" si="177"/>
        <v>2.9000000000000004</v>
      </c>
      <c r="U296" s="530">
        <f t="shared" si="177"/>
        <v>1.1900000000000002</v>
      </c>
      <c r="V296" s="543">
        <f t="shared" ref="V296:V303" si="178">SUM(P296:U296)</f>
        <v>81.623000000000005</v>
      </c>
    </row>
    <row r="297" spans="1:22" ht="15.75">
      <c r="A297" s="573"/>
      <c r="B297" s="525"/>
      <c r="C297" s="549" t="s">
        <v>555</v>
      </c>
      <c r="D297" s="549"/>
      <c r="E297" s="571"/>
      <c r="F297" s="374">
        <v>0.05</v>
      </c>
      <c r="G297" s="374">
        <v>7.0000000000000007E-2</v>
      </c>
      <c r="H297" s="384">
        <v>0.11</v>
      </c>
      <c r="I297" s="386">
        <f t="shared" si="175"/>
        <v>0.121</v>
      </c>
      <c r="J297" s="390">
        <v>0.1</v>
      </c>
      <c r="K297" s="374">
        <v>7.0000000000000007E-2</v>
      </c>
      <c r="L297" s="528">
        <v>10</v>
      </c>
      <c r="M297" s="34"/>
      <c r="N297" s="34"/>
      <c r="O297" s="529" t="str">
        <f t="shared" si="176"/>
        <v>Hachis Parmentier, Brandade, Légumes farcis (poids minimum d’aliment protidique)</v>
      </c>
      <c r="P297" s="530">
        <f t="shared" ref="P297:U297" si="179">F297*P164</f>
        <v>12.65</v>
      </c>
      <c r="Q297" s="530">
        <f t="shared" si="179"/>
        <v>58.030000000000008</v>
      </c>
      <c r="R297" s="531">
        <f t="shared" si="179"/>
        <v>5.28</v>
      </c>
      <c r="S297" s="532">
        <f t="shared" si="179"/>
        <v>1.573</v>
      </c>
      <c r="T297" s="532">
        <f t="shared" si="179"/>
        <v>2.9000000000000004</v>
      </c>
      <c r="U297" s="530">
        <f t="shared" si="179"/>
        <v>1.1900000000000002</v>
      </c>
      <c r="V297" s="543">
        <f t="shared" si="178"/>
        <v>81.623000000000005</v>
      </c>
    </row>
    <row r="298" spans="1:22" ht="15.75">
      <c r="A298" s="348"/>
      <c r="B298" s="525"/>
      <c r="C298" s="549" t="s">
        <v>556</v>
      </c>
      <c r="D298" s="549"/>
      <c r="E298" s="571"/>
      <c r="F298" s="374">
        <v>0.18</v>
      </c>
      <c r="G298" s="374">
        <v>0.25</v>
      </c>
      <c r="H298" s="384">
        <v>0.28000000000000003</v>
      </c>
      <c r="I298" s="386">
        <f t="shared" si="175"/>
        <v>0.30800000000000005</v>
      </c>
      <c r="J298" s="390">
        <v>0.25</v>
      </c>
      <c r="K298" s="374">
        <v>0.17</v>
      </c>
      <c r="L298" s="528">
        <v>10</v>
      </c>
      <c r="M298" s="34"/>
      <c r="N298" s="34"/>
      <c r="O298" s="529" t="str">
        <f t="shared" si="176"/>
        <v>Raviolis, Cannellonis, Lasagnes ... (poids ration
avec sauce)</v>
      </c>
      <c r="P298" s="530">
        <f t="shared" ref="P298:U298" si="180">F298*P164</f>
        <v>45.54</v>
      </c>
      <c r="Q298" s="530">
        <f t="shared" si="180"/>
        <v>207.25</v>
      </c>
      <c r="R298" s="531">
        <f t="shared" si="180"/>
        <v>13.440000000000001</v>
      </c>
      <c r="S298" s="532">
        <f t="shared" si="180"/>
        <v>4.0040000000000004</v>
      </c>
      <c r="T298" s="532">
        <f t="shared" si="180"/>
        <v>7.25</v>
      </c>
      <c r="U298" s="530">
        <f t="shared" si="180"/>
        <v>2.89</v>
      </c>
      <c r="V298" s="543">
        <f t="shared" si="178"/>
        <v>280.37400000000002</v>
      </c>
    </row>
    <row r="299" spans="1:22" ht="15.75">
      <c r="A299" s="348"/>
      <c r="B299" s="525"/>
      <c r="C299" s="549" t="s">
        <v>557</v>
      </c>
      <c r="D299" s="549"/>
      <c r="E299" s="571"/>
      <c r="F299" s="374">
        <v>0.1</v>
      </c>
      <c r="G299" s="374">
        <v>0.15</v>
      </c>
      <c r="H299" s="384">
        <v>0.2</v>
      </c>
      <c r="I299" s="386">
        <f t="shared" si="175"/>
        <v>0.22000000000000003</v>
      </c>
      <c r="J299" s="390">
        <v>0.15</v>
      </c>
      <c r="K299" s="374">
        <v>0.15</v>
      </c>
      <c r="L299" s="528">
        <v>10</v>
      </c>
      <c r="M299" s="34"/>
      <c r="N299" s="34"/>
      <c r="O299" s="529" t="str">
        <f t="shared" si="176"/>
        <v>Préparations pâtissières (crêpes, pizzas, croque-
monsieur, friands, quiches)</v>
      </c>
      <c r="P299" s="530">
        <f t="shared" ref="P299:U299" si="181">F299*P164</f>
        <v>25.3</v>
      </c>
      <c r="Q299" s="530">
        <f t="shared" si="181"/>
        <v>124.35</v>
      </c>
      <c r="R299" s="531">
        <f t="shared" si="181"/>
        <v>9.6000000000000014</v>
      </c>
      <c r="S299" s="532">
        <f t="shared" si="181"/>
        <v>2.8600000000000003</v>
      </c>
      <c r="T299" s="532">
        <f t="shared" si="181"/>
        <v>4.3499999999999996</v>
      </c>
      <c r="U299" s="530">
        <f t="shared" si="181"/>
        <v>2.5499999999999998</v>
      </c>
      <c r="V299" s="543">
        <f t="shared" si="178"/>
        <v>169.01000000000002</v>
      </c>
    </row>
    <row r="300" spans="1:22" ht="15.75">
      <c r="A300" s="348"/>
      <c r="B300" s="525"/>
      <c r="C300" s="549" t="s">
        <v>558</v>
      </c>
      <c r="D300" s="549"/>
      <c r="E300" s="571"/>
      <c r="F300" s="374">
        <v>0.06</v>
      </c>
      <c r="G300" s="374">
        <v>0.08</v>
      </c>
      <c r="H300" s="384">
        <v>0.14000000000000001</v>
      </c>
      <c r="I300" s="386">
        <f t="shared" si="175"/>
        <v>0.15400000000000003</v>
      </c>
      <c r="J300" s="390">
        <v>0.12</v>
      </c>
      <c r="K300" s="374">
        <v>0.08</v>
      </c>
      <c r="L300" s="528">
        <v>10</v>
      </c>
      <c r="M300" s="34"/>
      <c r="N300" s="34"/>
      <c r="O300" s="529" t="str">
        <f t="shared" si="176"/>
        <v>Quenelle</v>
      </c>
      <c r="P300" s="530">
        <f t="shared" ref="P300:U300" si="182">F300*P164</f>
        <v>15.18</v>
      </c>
      <c r="Q300" s="530">
        <f t="shared" si="182"/>
        <v>66.320000000000007</v>
      </c>
      <c r="R300" s="531">
        <f t="shared" si="182"/>
        <v>6.7200000000000006</v>
      </c>
      <c r="S300" s="532">
        <f t="shared" si="182"/>
        <v>2.0020000000000002</v>
      </c>
      <c r="T300" s="532">
        <f t="shared" si="182"/>
        <v>3.48</v>
      </c>
      <c r="U300" s="530">
        <f t="shared" si="182"/>
        <v>1.36</v>
      </c>
      <c r="V300" s="543">
        <f t="shared" si="178"/>
        <v>95.061999999999998</v>
      </c>
    </row>
    <row r="301" spans="1:22" ht="15.75">
      <c r="A301" s="348"/>
      <c r="B301" s="525"/>
      <c r="C301" s="549"/>
      <c r="D301" s="549"/>
      <c r="E301" s="571"/>
      <c r="F301" s="374"/>
      <c r="G301" s="374"/>
      <c r="H301" s="384"/>
      <c r="I301" s="386">
        <f t="shared" si="175"/>
        <v>0</v>
      </c>
      <c r="J301" s="390"/>
      <c r="K301" s="374"/>
      <c r="L301" s="528"/>
      <c r="M301" s="34"/>
      <c r="N301" s="34"/>
      <c r="O301" s="529">
        <f t="shared" si="176"/>
        <v>0</v>
      </c>
      <c r="P301" s="530">
        <f t="shared" ref="P301:U301" si="183">F301*P164</f>
        <v>0</v>
      </c>
      <c r="Q301" s="530">
        <f t="shared" si="183"/>
        <v>0</v>
      </c>
      <c r="R301" s="531">
        <f t="shared" si="183"/>
        <v>0</v>
      </c>
      <c r="S301" s="532">
        <f t="shared" si="183"/>
        <v>0</v>
      </c>
      <c r="T301" s="532">
        <f t="shared" si="183"/>
        <v>0</v>
      </c>
      <c r="U301" s="530">
        <f t="shared" si="183"/>
        <v>0</v>
      </c>
      <c r="V301" s="543">
        <f t="shared" si="178"/>
        <v>0</v>
      </c>
    </row>
    <row r="302" spans="1:22" ht="15.75">
      <c r="A302" s="348"/>
      <c r="B302" s="525"/>
      <c r="C302" s="549"/>
      <c r="D302" s="549"/>
      <c r="E302" s="571"/>
      <c r="F302" s="374"/>
      <c r="G302" s="374"/>
      <c r="H302" s="384"/>
      <c r="I302" s="386">
        <f t="shared" si="175"/>
        <v>0</v>
      </c>
      <c r="J302" s="390"/>
      <c r="K302" s="374"/>
      <c r="L302" s="528"/>
      <c r="M302" s="34"/>
      <c r="N302" s="34"/>
      <c r="O302" s="529">
        <f t="shared" si="176"/>
        <v>0</v>
      </c>
      <c r="P302" s="530">
        <f t="shared" ref="P302:U302" si="184">F302*P164</f>
        <v>0</v>
      </c>
      <c r="Q302" s="530">
        <f t="shared" si="184"/>
        <v>0</v>
      </c>
      <c r="R302" s="531">
        <f t="shared" si="184"/>
        <v>0</v>
      </c>
      <c r="S302" s="532">
        <f t="shared" si="184"/>
        <v>0</v>
      </c>
      <c r="T302" s="532">
        <f t="shared" si="184"/>
        <v>0</v>
      </c>
      <c r="U302" s="530">
        <f t="shared" si="184"/>
        <v>0</v>
      </c>
      <c r="V302" s="543">
        <f t="shared" si="178"/>
        <v>0</v>
      </c>
    </row>
    <row r="303" spans="1:22" ht="15.75">
      <c r="A303" s="348"/>
      <c r="B303" s="525"/>
      <c r="C303" s="551" t="s">
        <v>559</v>
      </c>
      <c r="D303" s="551"/>
      <c r="E303" s="572"/>
      <c r="F303" s="374">
        <v>0.1</v>
      </c>
      <c r="G303" s="374">
        <v>0.1</v>
      </c>
      <c r="H303" s="384">
        <v>0.15</v>
      </c>
      <c r="I303" s="386">
        <f t="shared" si="175"/>
        <v>0.16499999999999998</v>
      </c>
      <c r="J303" s="390">
        <v>0.15</v>
      </c>
      <c r="K303" s="374">
        <v>0.15</v>
      </c>
      <c r="L303" s="528">
        <v>10</v>
      </c>
      <c r="M303" s="362"/>
      <c r="N303" s="362"/>
      <c r="O303" s="529" t="str">
        <f t="shared" si="176"/>
        <v>LEGUMES CUITS</v>
      </c>
      <c r="P303" s="530">
        <f t="shared" ref="P303:U303" si="185">F303*P164</f>
        <v>25.3</v>
      </c>
      <c r="Q303" s="530">
        <f t="shared" si="185"/>
        <v>82.9</v>
      </c>
      <c r="R303" s="531">
        <f t="shared" si="185"/>
        <v>7.1999999999999993</v>
      </c>
      <c r="S303" s="532">
        <f t="shared" si="185"/>
        <v>2.1449999999999996</v>
      </c>
      <c r="T303" s="532">
        <f t="shared" si="185"/>
        <v>4.3499999999999996</v>
      </c>
      <c r="U303" s="530">
        <f t="shared" si="185"/>
        <v>2.5499999999999998</v>
      </c>
      <c r="V303" s="543">
        <f t="shared" si="178"/>
        <v>124.44499999999999</v>
      </c>
    </row>
    <row r="304" spans="1:22" ht="15" customHeight="1">
      <c r="A304" s="348"/>
      <c r="B304" s="534"/>
      <c r="C304" s="1514" t="s">
        <v>626</v>
      </c>
      <c r="D304" s="1514"/>
      <c r="E304" s="1514"/>
      <c r="F304" s="1512"/>
      <c r="G304" s="1512"/>
      <c r="H304" s="1512"/>
      <c r="I304" s="1512"/>
      <c r="J304" s="1512"/>
      <c r="K304" s="1512"/>
      <c r="L304" s="1513"/>
      <c r="M304" s="513"/>
      <c r="N304" s="513"/>
      <c r="O304" s="12"/>
      <c r="P304" s="1516" t="str">
        <f>C304</f>
        <v>*FÉCULENTS CUITS</v>
      </c>
      <c r="Q304" s="1517"/>
      <c r="R304" s="1517"/>
      <c r="S304" s="1517"/>
      <c r="T304" s="1517"/>
      <c r="U304" s="1517"/>
      <c r="V304" s="1518"/>
    </row>
    <row r="305" spans="1:22" ht="15" customHeight="1">
      <c r="A305" s="348"/>
      <c r="B305" s="534"/>
      <c r="C305" s="1514"/>
      <c r="D305" s="1514"/>
      <c r="E305" s="1514"/>
      <c r="F305" s="1514"/>
      <c r="G305" s="1514"/>
      <c r="H305" s="1514"/>
      <c r="I305" s="1514"/>
      <c r="J305" s="1514"/>
      <c r="K305" s="1514"/>
      <c r="L305" s="1515"/>
      <c r="M305" s="513"/>
      <c r="N305" s="513"/>
      <c r="O305" s="12"/>
      <c r="P305" s="1519"/>
      <c r="Q305" s="1520"/>
      <c r="R305" s="1520"/>
      <c r="S305" s="1520"/>
      <c r="T305" s="1520"/>
      <c r="U305" s="1520"/>
      <c r="V305" s="1521"/>
    </row>
    <row r="306" spans="1:22" ht="15.75">
      <c r="A306" s="348"/>
      <c r="B306" s="525"/>
      <c r="C306" s="549" t="s">
        <v>560</v>
      </c>
      <c r="D306" s="549"/>
      <c r="E306" s="571"/>
      <c r="F306" s="374">
        <v>0.12</v>
      </c>
      <c r="G306" s="374">
        <v>0.17499999999999999</v>
      </c>
      <c r="H306" s="384">
        <v>0.22</v>
      </c>
      <c r="I306" s="386">
        <f t="shared" ref="I306:I315" si="186">(H306*L306%)+H306</f>
        <v>0.24199999999999999</v>
      </c>
      <c r="J306" s="390">
        <v>0.2</v>
      </c>
      <c r="K306" s="374">
        <v>0.2</v>
      </c>
      <c r="L306" s="528">
        <v>10</v>
      </c>
      <c r="M306" s="362"/>
      <c r="N306" s="362"/>
      <c r="O306" s="529" t="str">
        <f t="shared" ref="O306:O315" si="187">C306</f>
        <v>Riz – Pâtes – Pommes de terre</v>
      </c>
      <c r="P306" s="530">
        <f t="shared" ref="P306:U306" si="188">F306*P164</f>
        <v>30.36</v>
      </c>
      <c r="Q306" s="530">
        <f t="shared" si="188"/>
        <v>145.07499999999999</v>
      </c>
      <c r="R306" s="531">
        <f t="shared" si="188"/>
        <v>10.56</v>
      </c>
      <c r="S306" s="532">
        <f t="shared" si="188"/>
        <v>3.1459999999999999</v>
      </c>
      <c r="T306" s="532">
        <f t="shared" si="188"/>
        <v>5.8000000000000007</v>
      </c>
      <c r="U306" s="530">
        <f t="shared" si="188"/>
        <v>3.4000000000000004</v>
      </c>
      <c r="V306" s="543">
        <f t="shared" ref="V306:V315" si="189">SUM(P306:U306)</f>
        <v>198.34100000000001</v>
      </c>
    </row>
    <row r="307" spans="1:22" ht="15.75">
      <c r="A307" s="348"/>
      <c r="B307" s="525"/>
      <c r="C307" s="549" t="s">
        <v>561</v>
      </c>
      <c r="D307" s="549"/>
      <c r="E307" s="571"/>
      <c r="F307" s="374">
        <v>0.15</v>
      </c>
      <c r="G307" s="374">
        <v>1.18</v>
      </c>
      <c r="H307" s="384">
        <v>0.25</v>
      </c>
      <c r="I307" s="386">
        <f t="shared" si="186"/>
        <v>0.27500000000000002</v>
      </c>
      <c r="J307" s="390">
        <v>0.23</v>
      </c>
      <c r="K307" s="374">
        <v>0.23</v>
      </c>
      <c r="L307" s="528">
        <v>10</v>
      </c>
      <c r="M307" s="362"/>
      <c r="N307" s="362"/>
      <c r="O307" s="529" t="str">
        <f t="shared" si="187"/>
        <v>Purée de pomme de terre, fraiche ou reconstituée</v>
      </c>
      <c r="P307" s="530">
        <f t="shared" ref="P307:U307" si="190">F307*P164</f>
        <v>37.949999999999996</v>
      </c>
      <c r="Q307" s="530">
        <f t="shared" si="190"/>
        <v>978.21999999999991</v>
      </c>
      <c r="R307" s="531">
        <f t="shared" si="190"/>
        <v>12</v>
      </c>
      <c r="S307" s="532">
        <f t="shared" si="190"/>
        <v>3.5750000000000002</v>
      </c>
      <c r="T307" s="532">
        <f t="shared" si="190"/>
        <v>6.67</v>
      </c>
      <c r="U307" s="530">
        <f t="shared" si="190"/>
        <v>3.91</v>
      </c>
      <c r="V307" s="543">
        <f t="shared" si="189"/>
        <v>1042.3250000000003</v>
      </c>
    </row>
    <row r="308" spans="1:22" ht="15.75">
      <c r="A308" s="348"/>
      <c r="B308" s="525"/>
      <c r="C308" s="549" t="s">
        <v>562</v>
      </c>
      <c r="D308" s="549"/>
      <c r="E308" s="571"/>
      <c r="F308" s="374">
        <v>0.12</v>
      </c>
      <c r="G308" s="374">
        <v>0.17</v>
      </c>
      <c r="H308" s="384">
        <v>0.22</v>
      </c>
      <c r="I308" s="386">
        <f t="shared" si="186"/>
        <v>0.24199999999999999</v>
      </c>
      <c r="J308" s="390">
        <v>0.2</v>
      </c>
      <c r="K308" s="374">
        <v>0.2</v>
      </c>
      <c r="L308" s="528">
        <v>10</v>
      </c>
      <c r="M308" s="362"/>
      <c r="N308" s="362"/>
      <c r="O308" s="529" t="str">
        <f t="shared" si="187"/>
        <v>Frites</v>
      </c>
      <c r="P308" s="530">
        <f t="shared" ref="P308:U308" si="191">F308*P164</f>
        <v>30.36</v>
      </c>
      <c r="Q308" s="530">
        <f t="shared" si="191"/>
        <v>140.93</v>
      </c>
      <c r="R308" s="531">
        <f t="shared" si="191"/>
        <v>10.56</v>
      </c>
      <c r="S308" s="532">
        <f t="shared" si="191"/>
        <v>3.1459999999999999</v>
      </c>
      <c r="T308" s="532">
        <f t="shared" si="191"/>
        <v>5.8000000000000007</v>
      </c>
      <c r="U308" s="530">
        <f t="shared" si="191"/>
        <v>3.4000000000000004</v>
      </c>
      <c r="V308" s="543">
        <f t="shared" si="189"/>
        <v>194.19600000000003</v>
      </c>
    </row>
    <row r="309" spans="1:22" ht="15.75">
      <c r="A309" s="348"/>
      <c r="B309" s="525"/>
      <c r="C309" s="549" t="s">
        <v>563</v>
      </c>
      <c r="D309" s="549"/>
      <c r="E309" s="571"/>
      <c r="F309" s="374">
        <v>0.12</v>
      </c>
      <c r="G309" s="374">
        <v>0.17</v>
      </c>
      <c r="H309" s="384">
        <v>0.22</v>
      </c>
      <c r="I309" s="386">
        <f t="shared" si="186"/>
        <v>0.24199999999999999</v>
      </c>
      <c r="J309" s="390">
        <v>0.2</v>
      </c>
      <c r="K309" s="374">
        <v>0.2</v>
      </c>
      <c r="L309" s="528">
        <v>10</v>
      </c>
      <c r="M309" s="362"/>
      <c r="N309" s="362"/>
      <c r="O309" s="529" t="str">
        <f t="shared" si="187"/>
        <v>Légumes secs</v>
      </c>
      <c r="P309" s="530">
        <f t="shared" ref="P309:U309" si="192">F309*P164</f>
        <v>30.36</v>
      </c>
      <c r="Q309" s="530">
        <f t="shared" si="192"/>
        <v>140.93</v>
      </c>
      <c r="R309" s="531">
        <f t="shared" si="192"/>
        <v>10.56</v>
      </c>
      <c r="S309" s="532">
        <f t="shared" si="192"/>
        <v>3.1459999999999999</v>
      </c>
      <c r="T309" s="532">
        <f t="shared" si="192"/>
        <v>5.8000000000000007</v>
      </c>
      <c r="U309" s="530">
        <f t="shared" si="192"/>
        <v>3.4000000000000004</v>
      </c>
      <c r="V309" s="543">
        <f t="shared" si="189"/>
        <v>194.19600000000003</v>
      </c>
    </row>
    <row r="310" spans="1:22" ht="15.75">
      <c r="A310" s="348"/>
      <c r="B310" s="534"/>
      <c r="C310" s="549" t="s">
        <v>564</v>
      </c>
      <c r="D310" s="549"/>
      <c r="E310" s="571"/>
      <c r="F310" s="374">
        <v>0.05</v>
      </c>
      <c r="G310" s="374">
        <v>7.0000000000000007E-2</v>
      </c>
      <c r="H310" s="384">
        <v>0.08</v>
      </c>
      <c r="I310" s="386">
        <f t="shared" si="186"/>
        <v>8.7999999999999995E-2</v>
      </c>
      <c r="J310" s="390">
        <v>8.0000000000000002E-3</v>
      </c>
      <c r="K310" s="374">
        <v>8.0000000000000002E-3</v>
      </c>
      <c r="L310" s="528">
        <v>10</v>
      </c>
      <c r="M310" s="362"/>
      <c r="N310" s="362"/>
      <c r="O310" s="529" t="str">
        <f t="shared" si="187"/>
        <v xml:space="preserve">SAUCES POUR PLATS </v>
      </c>
      <c r="P310" s="530">
        <f t="shared" ref="P310:U310" si="193">F310*P164</f>
        <v>12.65</v>
      </c>
      <c r="Q310" s="530">
        <f t="shared" si="193"/>
        <v>58.030000000000008</v>
      </c>
      <c r="R310" s="531">
        <f t="shared" si="193"/>
        <v>3.84</v>
      </c>
      <c r="S310" s="532">
        <f t="shared" si="193"/>
        <v>1.1439999999999999</v>
      </c>
      <c r="T310" s="532">
        <f t="shared" si="193"/>
        <v>0.23200000000000001</v>
      </c>
      <c r="U310" s="530">
        <f t="shared" si="193"/>
        <v>0.13600000000000001</v>
      </c>
      <c r="V310" s="543">
        <f t="shared" si="189"/>
        <v>76.032000000000011</v>
      </c>
    </row>
    <row r="311" spans="1:22" ht="15.75">
      <c r="A311" s="348"/>
      <c r="B311" s="525"/>
      <c r="C311" s="549" t="s">
        <v>565</v>
      </c>
      <c r="D311" s="549"/>
      <c r="E311" s="571"/>
      <c r="F311" s="374">
        <v>5.0000000000000001E-3</v>
      </c>
      <c r="G311" s="374">
        <v>7.0000000000000001E-3</v>
      </c>
      <c r="H311" s="384">
        <v>8.0000000000000002E-3</v>
      </c>
      <c r="I311" s="386">
        <f t="shared" si="186"/>
        <v>8.8000000000000005E-3</v>
      </c>
      <c r="J311" s="390">
        <v>8.0000000000000002E-3</v>
      </c>
      <c r="K311" s="374">
        <v>8.0000000000000002E-3</v>
      </c>
      <c r="L311" s="528">
        <v>10</v>
      </c>
      <c r="M311" s="362"/>
      <c r="N311" s="362"/>
      <c r="O311" s="529" t="str">
        <f t="shared" si="187"/>
        <v>SAUCES POUR PLATS (mayonnaise, ketchup, etc.) Poids de la matière grasse</v>
      </c>
      <c r="P311" s="530">
        <f t="shared" ref="P311:U311" si="194">F311*P164</f>
        <v>1.2650000000000001</v>
      </c>
      <c r="Q311" s="530">
        <f t="shared" si="194"/>
        <v>5.8029999999999999</v>
      </c>
      <c r="R311" s="531">
        <f t="shared" si="194"/>
        <v>0.38400000000000001</v>
      </c>
      <c r="S311" s="532">
        <f t="shared" si="194"/>
        <v>0.1144</v>
      </c>
      <c r="T311" s="532">
        <f t="shared" si="194"/>
        <v>0.23200000000000001</v>
      </c>
      <c r="U311" s="530">
        <f t="shared" si="194"/>
        <v>0.13600000000000001</v>
      </c>
      <c r="V311" s="543">
        <f t="shared" si="189"/>
        <v>7.9344000000000001</v>
      </c>
    </row>
    <row r="312" spans="1:22" ht="15.75">
      <c r="A312" s="348"/>
      <c r="B312" s="525"/>
      <c r="C312" s="549" t="s">
        <v>566</v>
      </c>
      <c r="D312" s="549"/>
      <c r="E312" s="571"/>
      <c r="F312" s="374">
        <v>0.05</v>
      </c>
      <c r="G312" s="374">
        <v>7.0000000000000007E-2</v>
      </c>
      <c r="H312" s="384">
        <v>0.08</v>
      </c>
      <c r="I312" s="386">
        <f t="shared" si="186"/>
        <v>8.7999999999999995E-2</v>
      </c>
      <c r="J312" s="390">
        <v>8.0000000000000002E-3</v>
      </c>
      <c r="K312" s="374">
        <v>8.0000000000000002E-3</v>
      </c>
      <c r="L312" s="528">
        <v>10</v>
      </c>
      <c r="M312" s="362"/>
      <c r="N312" s="362"/>
      <c r="O312" s="529" t="str">
        <f t="shared" si="187"/>
        <v>SAUCES POUR PLATS (sauce tomate, béchamel)</v>
      </c>
      <c r="P312" s="530">
        <f t="shared" ref="P312:U312" si="195">F312*P164</f>
        <v>12.65</v>
      </c>
      <c r="Q312" s="530">
        <f t="shared" si="195"/>
        <v>58.030000000000008</v>
      </c>
      <c r="R312" s="531">
        <f t="shared" si="195"/>
        <v>3.84</v>
      </c>
      <c r="S312" s="532">
        <f t="shared" si="195"/>
        <v>1.1439999999999999</v>
      </c>
      <c r="T312" s="532">
        <f t="shared" si="195"/>
        <v>0.23200000000000001</v>
      </c>
      <c r="U312" s="530">
        <f t="shared" si="195"/>
        <v>0.13600000000000001</v>
      </c>
      <c r="V312" s="543">
        <f t="shared" si="189"/>
        <v>76.032000000000011</v>
      </c>
    </row>
    <row r="313" spans="1:22" ht="15.75">
      <c r="A313" s="348"/>
      <c r="B313" s="525"/>
      <c r="C313" s="549" t="s">
        <v>567</v>
      </c>
      <c r="D313" s="549"/>
      <c r="E313" s="571"/>
      <c r="F313" s="374">
        <v>2.5000000000000001E-2</v>
      </c>
      <c r="G313" s="374">
        <v>0.03</v>
      </c>
      <c r="H313" s="384">
        <v>0.04</v>
      </c>
      <c r="I313" s="386">
        <f t="shared" si="186"/>
        <v>4.3999999999999997E-2</v>
      </c>
      <c r="J313" s="390">
        <v>0.04</v>
      </c>
      <c r="K313" s="374">
        <v>3.5000000000000003E-2</v>
      </c>
      <c r="L313" s="528">
        <v>10</v>
      </c>
      <c r="M313" s="362"/>
      <c r="N313" s="362"/>
      <c r="O313" s="529" t="str">
        <f t="shared" si="187"/>
        <v>SAUCES POUR PLATS (jus de viande)</v>
      </c>
      <c r="P313" s="530">
        <f t="shared" ref="P313:U313" si="196">F313*P164</f>
        <v>6.3250000000000002</v>
      </c>
      <c r="Q313" s="530">
        <f t="shared" si="196"/>
        <v>24.869999999999997</v>
      </c>
      <c r="R313" s="531">
        <f t="shared" si="196"/>
        <v>1.92</v>
      </c>
      <c r="S313" s="532">
        <f t="shared" si="196"/>
        <v>0.57199999999999995</v>
      </c>
      <c r="T313" s="532">
        <f t="shared" si="196"/>
        <v>1.1599999999999999</v>
      </c>
      <c r="U313" s="530">
        <f t="shared" si="196"/>
        <v>0.59500000000000008</v>
      </c>
      <c r="V313" s="543">
        <f t="shared" si="189"/>
        <v>35.441999999999993</v>
      </c>
    </row>
    <row r="314" spans="1:22" ht="15.75">
      <c r="A314" s="348"/>
      <c r="B314" s="525"/>
      <c r="C314" s="549" t="s">
        <v>568</v>
      </c>
      <c r="D314" s="549"/>
      <c r="E314" s="571"/>
      <c r="F314" s="374">
        <v>0.03</v>
      </c>
      <c r="G314" s="374">
        <v>0.04</v>
      </c>
      <c r="H314" s="384">
        <v>0.06</v>
      </c>
      <c r="I314" s="386">
        <f t="shared" si="186"/>
        <v>6.6000000000000003E-2</v>
      </c>
      <c r="J314" s="390">
        <v>0.06</v>
      </c>
      <c r="K314" s="374">
        <v>0.04</v>
      </c>
      <c r="L314" s="528">
        <v>10</v>
      </c>
      <c r="M314" s="362"/>
      <c r="N314" s="362"/>
      <c r="O314" s="529" t="str">
        <f t="shared" si="187"/>
        <v>SAUCES POUR PLATS (beurre blanc, sauce crème,sauce forestière)</v>
      </c>
      <c r="P314" s="530">
        <f t="shared" ref="P314:U314" si="197">F314*P164</f>
        <v>7.59</v>
      </c>
      <c r="Q314" s="530">
        <f t="shared" si="197"/>
        <v>33.160000000000004</v>
      </c>
      <c r="R314" s="531">
        <f t="shared" si="197"/>
        <v>2.88</v>
      </c>
      <c r="S314" s="532">
        <f t="shared" si="197"/>
        <v>0.8580000000000001</v>
      </c>
      <c r="T314" s="532">
        <f t="shared" si="197"/>
        <v>1.74</v>
      </c>
      <c r="U314" s="530">
        <f t="shared" si="197"/>
        <v>0.68</v>
      </c>
      <c r="V314" s="543">
        <f t="shared" si="189"/>
        <v>46.908000000000001</v>
      </c>
    </row>
    <row r="315" spans="1:22" ht="15.75">
      <c r="A315" s="348"/>
      <c r="B315" s="525"/>
      <c r="C315" s="551" t="s">
        <v>569</v>
      </c>
      <c r="D315" s="551"/>
      <c r="E315" s="572"/>
      <c r="F315" s="374">
        <v>0.02</v>
      </c>
      <c r="G315" s="374">
        <v>0.03</v>
      </c>
      <c r="H315" s="384">
        <v>3.5000000000000003E-2</v>
      </c>
      <c r="I315" s="386">
        <f t="shared" si="186"/>
        <v>3.8500000000000006E-2</v>
      </c>
      <c r="J315" s="390">
        <v>0.04</v>
      </c>
      <c r="K315" s="374">
        <v>0.04</v>
      </c>
      <c r="L315" s="528">
        <v>10</v>
      </c>
      <c r="M315" s="362"/>
      <c r="N315" s="362"/>
      <c r="O315" s="529" t="str">
        <f t="shared" si="187"/>
        <v>FROMAGES</v>
      </c>
      <c r="P315" s="530">
        <f t="shared" ref="P315:U315" si="198">F315*P164</f>
        <v>5.0600000000000005</v>
      </c>
      <c r="Q315" s="530">
        <f t="shared" si="198"/>
        <v>24.869999999999997</v>
      </c>
      <c r="R315" s="531">
        <f t="shared" si="198"/>
        <v>1.6800000000000002</v>
      </c>
      <c r="S315" s="532">
        <f t="shared" si="198"/>
        <v>0.50050000000000006</v>
      </c>
      <c r="T315" s="532">
        <f t="shared" si="198"/>
        <v>1.1599999999999999</v>
      </c>
      <c r="U315" s="530">
        <f t="shared" si="198"/>
        <v>0.68</v>
      </c>
      <c r="V315" s="543">
        <f t="shared" si="189"/>
        <v>33.950499999999998</v>
      </c>
    </row>
    <row r="316" spans="1:22" ht="15" customHeight="1">
      <c r="A316" s="348"/>
      <c r="B316" s="534"/>
      <c r="C316" s="1512" t="s">
        <v>627</v>
      </c>
      <c r="D316" s="1512"/>
      <c r="E316" s="1512"/>
      <c r="F316" s="1512"/>
      <c r="G316" s="1512"/>
      <c r="H316" s="1512"/>
      <c r="I316" s="1512"/>
      <c r="J316" s="1512"/>
      <c r="K316" s="1512"/>
      <c r="L316" s="1513"/>
      <c r="M316" s="513"/>
      <c r="N316" s="513"/>
      <c r="O316" s="12"/>
      <c r="P316" s="1516" t="str">
        <f>C316</f>
        <v>*PRODUITS LAITIERS FRAIS</v>
      </c>
      <c r="Q316" s="1517"/>
      <c r="R316" s="1517"/>
      <c r="S316" s="1517"/>
      <c r="T316" s="1517"/>
      <c r="U316" s="1517"/>
      <c r="V316" s="1518"/>
    </row>
    <row r="317" spans="1:22" ht="15" customHeight="1">
      <c r="A317" s="348"/>
      <c r="B317" s="534"/>
      <c r="C317" s="1514"/>
      <c r="D317" s="1514"/>
      <c r="E317" s="1514"/>
      <c r="F317" s="1514"/>
      <c r="G317" s="1514"/>
      <c r="H317" s="1514"/>
      <c r="I317" s="1514"/>
      <c r="J317" s="1514"/>
      <c r="K317" s="1514"/>
      <c r="L317" s="1515"/>
      <c r="M317" s="513"/>
      <c r="N317" s="513"/>
      <c r="O317" s="12"/>
      <c r="P317" s="1519"/>
      <c r="Q317" s="1520"/>
      <c r="R317" s="1520"/>
      <c r="S317" s="1520"/>
      <c r="T317" s="1520"/>
      <c r="U317" s="1520"/>
      <c r="V317" s="1521"/>
    </row>
    <row r="318" spans="1:22" ht="15.75">
      <c r="A318" s="348"/>
      <c r="B318" s="525"/>
      <c r="C318" s="549" t="s">
        <v>570</v>
      </c>
      <c r="D318" s="549"/>
      <c r="E318" s="571"/>
      <c r="F318" s="374">
        <v>0.11</v>
      </c>
      <c r="G318" s="374">
        <v>0.11</v>
      </c>
      <c r="H318" s="384">
        <v>0.111</v>
      </c>
      <c r="I318" s="386">
        <f>(H318*L318%)+H318</f>
        <v>0.1221</v>
      </c>
      <c r="J318" s="390">
        <v>0.1</v>
      </c>
      <c r="K318" s="374">
        <v>0.1</v>
      </c>
      <c r="L318" s="528">
        <v>10</v>
      </c>
      <c r="M318" s="362"/>
      <c r="N318" s="362"/>
      <c r="O318" s="529" t="str">
        <f>C318</f>
        <v>Fromage blanc, fromages frais</v>
      </c>
      <c r="P318" s="530">
        <f t="shared" ref="P318:U318" si="199">F318*P164</f>
        <v>27.830000000000002</v>
      </c>
      <c r="Q318" s="530">
        <f t="shared" si="199"/>
        <v>91.19</v>
      </c>
      <c r="R318" s="531">
        <f t="shared" si="199"/>
        <v>5.3280000000000003</v>
      </c>
      <c r="S318" s="532">
        <f t="shared" si="199"/>
        <v>1.5872999999999999</v>
      </c>
      <c r="T318" s="532">
        <f t="shared" si="199"/>
        <v>2.9000000000000004</v>
      </c>
      <c r="U318" s="530">
        <f t="shared" si="199"/>
        <v>1.7000000000000002</v>
      </c>
      <c r="V318" s="543">
        <f>SUM(P318:U318)</f>
        <v>130.53529999999998</v>
      </c>
    </row>
    <row r="319" spans="1:22" ht="15.75">
      <c r="A319" s="348"/>
      <c r="B319" s="525"/>
      <c r="C319" s="549" t="s">
        <v>571</v>
      </c>
      <c r="D319" s="549"/>
      <c r="E319" s="571"/>
      <c r="F319" s="374">
        <v>0.115</v>
      </c>
      <c r="G319" s="374">
        <v>0.115</v>
      </c>
      <c r="H319" s="384">
        <v>0.11600000000000001</v>
      </c>
      <c r="I319" s="386">
        <f>(H319*L319%)+H319</f>
        <v>0.12760000000000002</v>
      </c>
      <c r="J319" s="390">
        <v>0.115</v>
      </c>
      <c r="K319" s="374">
        <v>0.115</v>
      </c>
      <c r="L319" s="528">
        <v>10</v>
      </c>
      <c r="M319" s="362"/>
      <c r="N319" s="362"/>
      <c r="O319" s="529" t="str">
        <f>C319</f>
        <v>Yaourt</v>
      </c>
      <c r="P319" s="530">
        <f t="shared" ref="P319:U319" si="200">F319*P164</f>
        <v>29.095000000000002</v>
      </c>
      <c r="Q319" s="530">
        <f t="shared" si="200"/>
        <v>95.335000000000008</v>
      </c>
      <c r="R319" s="531">
        <f t="shared" si="200"/>
        <v>5.5680000000000005</v>
      </c>
      <c r="S319" s="532">
        <f t="shared" si="200"/>
        <v>1.6588000000000003</v>
      </c>
      <c r="T319" s="532">
        <f t="shared" si="200"/>
        <v>3.335</v>
      </c>
      <c r="U319" s="530">
        <f t="shared" si="200"/>
        <v>1.9550000000000001</v>
      </c>
      <c r="V319" s="543">
        <f>SUM(P319:U319)</f>
        <v>136.94680000000005</v>
      </c>
    </row>
    <row r="320" spans="1:22" ht="15.75">
      <c r="A320" s="348"/>
      <c r="B320" s="525"/>
      <c r="C320" s="549" t="s">
        <v>572</v>
      </c>
      <c r="D320" s="549"/>
      <c r="E320" s="571"/>
      <c r="F320" s="374">
        <v>0.06</v>
      </c>
      <c r="G320" s="374">
        <v>0.06</v>
      </c>
      <c r="H320" s="384">
        <v>0.12</v>
      </c>
      <c r="I320" s="386">
        <f>(H320*L320%)+H320</f>
        <v>0.13200000000000001</v>
      </c>
      <c r="J320" s="390">
        <v>0.12</v>
      </c>
      <c r="K320" s="374">
        <v>0.12</v>
      </c>
      <c r="L320" s="528">
        <v>10</v>
      </c>
      <c r="M320" s="362"/>
      <c r="N320" s="362"/>
      <c r="O320" s="529" t="str">
        <f>C320</f>
        <v>Petit suisse</v>
      </c>
      <c r="P320" s="530">
        <f t="shared" ref="P320:U320" si="201">F320*P164</f>
        <v>15.18</v>
      </c>
      <c r="Q320" s="530">
        <f t="shared" si="201"/>
        <v>49.739999999999995</v>
      </c>
      <c r="R320" s="531">
        <f t="shared" si="201"/>
        <v>5.76</v>
      </c>
      <c r="S320" s="532">
        <f t="shared" si="201"/>
        <v>1.7160000000000002</v>
      </c>
      <c r="T320" s="532">
        <f t="shared" si="201"/>
        <v>3.48</v>
      </c>
      <c r="U320" s="530">
        <f t="shared" si="201"/>
        <v>2.04</v>
      </c>
      <c r="V320" s="543">
        <f>SUM(P320:U320)</f>
        <v>77.915999999999997</v>
      </c>
    </row>
    <row r="321" spans="1:22" ht="15.75">
      <c r="A321" s="348"/>
      <c r="B321" s="525"/>
      <c r="C321" s="551" t="s">
        <v>573</v>
      </c>
      <c r="D321" s="551"/>
      <c r="E321" s="572"/>
      <c r="F321" s="374">
        <v>0.125</v>
      </c>
      <c r="G321" s="374">
        <v>0.125</v>
      </c>
      <c r="H321" s="384">
        <v>0.125</v>
      </c>
      <c r="I321" s="386">
        <f>(H321*L321%)+H321</f>
        <v>0.13750000000000001</v>
      </c>
      <c r="J321" s="390">
        <v>0</v>
      </c>
      <c r="K321" s="374">
        <v>0</v>
      </c>
      <c r="L321" s="528">
        <v>10</v>
      </c>
      <c r="M321" s="362"/>
      <c r="N321" s="362"/>
      <c r="O321" s="529" t="str">
        <f>C321</f>
        <v>Lait demi-écrémé en ml des menus 4 composantes</v>
      </c>
      <c r="P321" s="530">
        <f t="shared" ref="P321:U321" si="202">F321*P164</f>
        <v>31.625</v>
      </c>
      <c r="Q321" s="530">
        <f t="shared" si="202"/>
        <v>103.625</v>
      </c>
      <c r="R321" s="531">
        <f t="shared" si="202"/>
        <v>6</v>
      </c>
      <c r="S321" s="532">
        <f t="shared" si="202"/>
        <v>1.7875000000000001</v>
      </c>
      <c r="T321" s="532">
        <f t="shared" si="202"/>
        <v>0</v>
      </c>
      <c r="U321" s="530">
        <f t="shared" si="202"/>
        <v>0</v>
      </c>
      <c r="V321" s="543">
        <f>SUM(P321:U321)</f>
        <v>143.03749999999999</v>
      </c>
    </row>
    <row r="322" spans="1:22" ht="15" customHeight="1">
      <c r="A322" s="348"/>
      <c r="B322" s="534"/>
      <c r="C322" s="1512" t="s">
        <v>628</v>
      </c>
      <c r="D322" s="1512"/>
      <c r="E322" s="1512"/>
      <c r="F322" s="1512"/>
      <c r="G322" s="1512"/>
      <c r="H322" s="1512"/>
      <c r="I322" s="1512"/>
      <c r="J322" s="1512"/>
      <c r="K322" s="1512"/>
      <c r="L322" s="1513"/>
      <c r="M322" s="513"/>
      <c r="N322" s="513"/>
      <c r="O322" s="12"/>
      <c r="P322" s="1516" t="str">
        <f>C322</f>
        <v>*DESSERTS</v>
      </c>
      <c r="Q322" s="1517"/>
      <c r="R322" s="1517"/>
      <c r="S322" s="1517"/>
      <c r="T322" s="1517"/>
      <c r="U322" s="1517"/>
      <c r="V322" s="1518"/>
    </row>
    <row r="323" spans="1:22" ht="15" customHeight="1">
      <c r="A323" s="348"/>
      <c r="B323" s="534"/>
      <c r="C323" s="1514"/>
      <c r="D323" s="1514"/>
      <c r="E323" s="1514"/>
      <c r="F323" s="1514"/>
      <c r="G323" s="1514"/>
      <c r="H323" s="1514"/>
      <c r="I323" s="1514"/>
      <c r="J323" s="1514"/>
      <c r="K323" s="1514"/>
      <c r="L323" s="1515"/>
      <c r="M323" s="513"/>
      <c r="N323" s="513"/>
      <c r="O323" s="12"/>
      <c r="P323" s="1519"/>
      <c r="Q323" s="1520"/>
      <c r="R323" s="1520"/>
      <c r="S323" s="1520"/>
      <c r="T323" s="1520"/>
      <c r="U323" s="1520"/>
      <c r="V323" s="1521"/>
    </row>
    <row r="324" spans="1:22" ht="15.75">
      <c r="A324" s="348"/>
      <c r="B324" s="525"/>
      <c r="C324" s="549" t="s">
        <v>574</v>
      </c>
      <c r="D324" s="549"/>
      <c r="E324" s="571"/>
      <c r="F324" s="374">
        <v>0.1</v>
      </c>
      <c r="G324" s="374">
        <v>0.1</v>
      </c>
      <c r="H324" s="384">
        <v>0.1</v>
      </c>
      <c r="I324" s="386">
        <f t="shared" ref="I324:I331" si="203">(H324*L324%)+H324</f>
        <v>0.11000000000000001</v>
      </c>
      <c r="J324" s="390">
        <v>0.1</v>
      </c>
      <c r="K324" s="374">
        <v>0.1</v>
      </c>
      <c r="L324" s="528">
        <v>10</v>
      </c>
      <c r="M324" s="362"/>
      <c r="N324" s="362"/>
      <c r="O324" s="529" t="str">
        <f t="shared" ref="O324:O331" si="204">C324</f>
        <v>Desserts lactés</v>
      </c>
      <c r="P324" s="530">
        <f t="shared" ref="P324:U324" si="205">F324*P164</f>
        <v>25.3</v>
      </c>
      <c r="Q324" s="530">
        <f t="shared" si="205"/>
        <v>82.9</v>
      </c>
      <c r="R324" s="531">
        <f t="shared" si="205"/>
        <v>4.8000000000000007</v>
      </c>
      <c r="S324" s="532">
        <f t="shared" si="205"/>
        <v>1.4300000000000002</v>
      </c>
      <c r="T324" s="532">
        <f t="shared" si="205"/>
        <v>2.9000000000000004</v>
      </c>
      <c r="U324" s="530">
        <f t="shared" si="205"/>
        <v>1.7000000000000002</v>
      </c>
      <c r="V324" s="543">
        <f t="shared" ref="V324:V331" si="206">SUM(P324:U324)</f>
        <v>119.03000000000002</v>
      </c>
    </row>
    <row r="325" spans="1:22" ht="15.75">
      <c r="A325" s="348"/>
      <c r="B325" s="525"/>
      <c r="C325" s="549" t="s">
        <v>575</v>
      </c>
      <c r="D325" s="549"/>
      <c r="E325" s="571"/>
      <c r="F325" s="374">
        <v>0.12</v>
      </c>
      <c r="G325" s="374">
        <v>0.12</v>
      </c>
      <c r="H325" s="384">
        <v>0.12</v>
      </c>
      <c r="I325" s="386">
        <f t="shared" si="203"/>
        <v>0.13200000000000001</v>
      </c>
      <c r="J325" s="390">
        <v>0.12</v>
      </c>
      <c r="K325" s="374">
        <v>0.12</v>
      </c>
      <c r="L325" s="528">
        <v>10</v>
      </c>
      <c r="M325" s="362"/>
      <c r="N325" s="362"/>
      <c r="O325" s="529" t="str">
        <f t="shared" si="204"/>
        <v>Mousse (en Litre)</v>
      </c>
      <c r="P325" s="530">
        <f t="shared" ref="P325:U325" si="207">F325*P164</f>
        <v>30.36</v>
      </c>
      <c r="Q325" s="530">
        <f t="shared" si="207"/>
        <v>99.47999999999999</v>
      </c>
      <c r="R325" s="531">
        <f t="shared" si="207"/>
        <v>5.76</v>
      </c>
      <c r="S325" s="532">
        <f t="shared" si="207"/>
        <v>1.7160000000000002</v>
      </c>
      <c r="T325" s="532">
        <f t="shared" si="207"/>
        <v>3.48</v>
      </c>
      <c r="U325" s="530">
        <f t="shared" si="207"/>
        <v>2.04</v>
      </c>
      <c r="V325" s="543">
        <f t="shared" si="206"/>
        <v>142.83599999999996</v>
      </c>
    </row>
    <row r="326" spans="1:22" ht="15.75">
      <c r="A326" s="348"/>
      <c r="B326" s="525"/>
      <c r="C326" s="549" t="s">
        <v>576</v>
      </c>
      <c r="D326" s="549"/>
      <c r="E326" s="571"/>
      <c r="F326" s="374">
        <v>0.11</v>
      </c>
      <c r="G326" s="374">
        <v>0.1</v>
      </c>
      <c r="H326" s="384">
        <v>0.13</v>
      </c>
      <c r="I326" s="386">
        <f t="shared" si="203"/>
        <v>0.14300000000000002</v>
      </c>
      <c r="J326" s="390">
        <v>0.13</v>
      </c>
      <c r="K326" s="374">
        <v>0.13</v>
      </c>
      <c r="L326" s="528">
        <v>10</v>
      </c>
      <c r="M326" s="362"/>
      <c r="N326" s="362"/>
      <c r="O326" s="529" t="str">
        <f t="shared" si="204"/>
        <v>Fruits crus</v>
      </c>
      <c r="P326" s="530">
        <f t="shared" ref="P326:U326" si="208">F326*P164</f>
        <v>27.830000000000002</v>
      </c>
      <c r="Q326" s="530">
        <f t="shared" si="208"/>
        <v>82.9</v>
      </c>
      <c r="R326" s="531">
        <f t="shared" si="208"/>
        <v>6.24</v>
      </c>
      <c r="S326" s="532">
        <f t="shared" si="208"/>
        <v>1.8590000000000002</v>
      </c>
      <c r="T326" s="532">
        <f t="shared" si="208"/>
        <v>3.77</v>
      </c>
      <c r="U326" s="530">
        <f t="shared" si="208"/>
        <v>2.21</v>
      </c>
      <c r="V326" s="543">
        <f t="shared" si="206"/>
        <v>124.80899999999998</v>
      </c>
    </row>
    <row r="327" spans="1:22" ht="15.75">
      <c r="A327" s="348"/>
      <c r="B327" s="525"/>
      <c r="C327" s="549" t="s">
        <v>577</v>
      </c>
      <c r="D327" s="549"/>
      <c r="E327" s="571"/>
      <c r="F327" s="374">
        <v>0.1</v>
      </c>
      <c r="G327" s="374">
        <v>0.1</v>
      </c>
      <c r="H327" s="384">
        <v>0.13</v>
      </c>
      <c r="I327" s="386">
        <f t="shared" si="203"/>
        <v>0.14300000000000002</v>
      </c>
      <c r="J327" s="390">
        <v>0.13</v>
      </c>
      <c r="K327" s="374">
        <v>0.13</v>
      </c>
      <c r="L327" s="528">
        <v>10</v>
      </c>
      <c r="M327" s="362"/>
      <c r="N327" s="362"/>
      <c r="O327" s="529" t="str">
        <f t="shared" si="204"/>
        <v>Fruits cuits</v>
      </c>
      <c r="P327" s="530">
        <f t="shared" ref="P327:U327" si="209">F327*P164</f>
        <v>25.3</v>
      </c>
      <c r="Q327" s="530">
        <f t="shared" si="209"/>
        <v>82.9</v>
      </c>
      <c r="R327" s="531">
        <f t="shared" si="209"/>
        <v>6.24</v>
      </c>
      <c r="S327" s="532">
        <f t="shared" si="209"/>
        <v>1.8590000000000002</v>
      </c>
      <c r="T327" s="532">
        <f t="shared" si="209"/>
        <v>3.77</v>
      </c>
      <c r="U327" s="530">
        <f t="shared" si="209"/>
        <v>2.21</v>
      </c>
      <c r="V327" s="543">
        <f t="shared" si="206"/>
        <v>122.27899999999998</v>
      </c>
    </row>
    <row r="328" spans="1:22" ht="15.75">
      <c r="A328" s="348"/>
      <c r="B328" s="525"/>
      <c r="C328" s="549" t="s">
        <v>578</v>
      </c>
      <c r="D328" s="549"/>
      <c r="E328" s="571"/>
      <c r="F328" s="374">
        <v>0.04</v>
      </c>
      <c r="G328" s="374">
        <v>0.04</v>
      </c>
      <c r="H328" s="384">
        <v>0.06</v>
      </c>
      <c r="I328" s="386">
        <f t="shared" si="203"/>
        <v>6.6000000000000003E-2</v>
      </c>
      <c r="J328" s="390">
        <v>0.06</v>
      </c>
      <c r="K328" s="374">
        <v>0.06</v>
      </c>
      <c r="L328" s="528">
        <v>10</v>
      </c>
      <c r="M328" s="362"/>
      <c r="N328" s="362"/>
      <c r="O328" s="529" t="str">
        <f t="shared" si="204"/>
        <v>Pâtisseries fraiches ou surgelées en portions</v>
      </c>
      <c r="P328" s="530">
        <f t="shared" ref="P328:U328" si="210">F328*P164</f>
        <v>10.120000000000001</v>
      </c>
      <c r="Q328" s="530">
        <f t="shared" si="210"/>
        <v>33.160000000000004</v>
      </c>
      <c r="R328" s="531">
        <f t="shared" si="210"/>
        <v>2.88</v>
      </c>
      <c r="S328" s="532">
        <f t="shared" si="210"/>
        <v>0.8580000000000001</v>
      </c>
      <c r="T328" s="532">
        <f t="shared" si="210"/>
        <v>1.74</v>
      </c>
      <c r="U328" s="530">
        <f t="shared" si="210"/>
        <v>1.02</v>
      </c>
      <c r="V328" s="543">
        <f t="shared" si="206"/>
        <v>49.778000000000006</v>
      </c>
    </row>
    <row r="329" spans="1:22" ht="15.75">
      <c r="A329" s="348"/>
      <c r="B329" s="525"/>
      <c r="C329" s="549" t="s">
        <v>579</v>
      </c>
      <c r="D329" s="549"/>
      <c r="E329" s="571"/>
      <c r="F329" s="374">
        <v>0.06</v>
      </c>
      <c r="G329" s="374">
        <v>0.06</v>
      </c>
      <c r="H329" s="384">
        <v>0.08</v>
      </c>
      <c r="I329" s="386">
        <f t="shared" si="203"/>
        <v>8.7999999999999995E-2</v>
      </c>
      <c r="J329" s="390">
        <v>0.08</v>
      </c>
      <c r="K329" s="374">
        <v>0.08</v>
      </c>
      <c r="L329" s="528">
        <v>10</v>
      </c>
      <c r="M329" s="362"/>
      <c r="N329" s="362"/>
      <c r="O329" s="529" t="str">
        <f t="shared" si="204"/>
        <v>Pâtisseries fraiches ou surgelées à portionner</v>
      </c>
      <c r="P329" s="530">
        <f t="shared" ref="P329:U329" si="211">F329*P164</f>
        <v>15.18</v>
      </c>
      <c r="Q329" s="530">
        <f t="shared" si="211"/>
        <v>49.739999999999995</v>
      </c>
      <c r="R329" s="531">
        <f t="shared" si="211"/>
        <v>3.84</v>
      </c>
      <c r="S329" s="532">
        <f t="shared" si="211"/>
        <v>1.1439999999999999</v>
      </c>
      <c r="T329" s="532">
        <f t="shared" si="211"/>
        <v>2.3199999999999998</v>
      </c>
      <c r="U329" s="530">
        <f t="shared" si="211"/>
        <v>1.36</v>
      </c>
      <c r="V329" s="543">
        <f t="shared" si="206"/>
        <v>73.583999999999989</v>
      </c>
    </row>
    <row r="330" spans="1:22" ht="15.75">
      <c r="A330" s="348"/>
      <c r="B330" s="525"/>
      <c r="C330" s="549" t="s">
        <v>580</v>
      </c>
      <c r="D330" s="549"/>
      <c r="E330" s="571"/>
      <c r="F330" s="374">
        <v>0.03</v>
      </c>
      <c r="G330" s="374">
        <v>0.03</v>
      </c>
      <c r="H330" s="384">
        <v>0.05</v>
      </c>
      <c r="I330" s="386">
        <f t="shared" si="203"/>
        <v>5.5000000000000007E-2</v>
      </c>
      <c r="J330" s="390">
        <v>0.05</v>
      </c>
      <c r="K330" s="374">
        <v>0.05</v>
      </c>
      <c r="L330" s="528">
        <v>10</v>
      </c>
      <c r="M330" s="362"/>
      <c r="N330" s="362"/>
      <c r="O330" s="529" t="str">
        <f t="shared" si="204"/>
        <v>Pâtisserie sèche emballée</v>
      </c>
      <c r="P330" s="530">
        <f t="shared" ref="P330:U330" si="212">F330*P164</f>
        <v>7.59</v>
      </c>
      <c r="Q330" s="530">
        <f t="shared" si="212"/>
        <v>24.869999999999997</v>
      </c>
      <c r="R330" s="531">
        <f t="shared" si="212"/>
        <v>2.4000000000000004</v>
      </c>
      <c r="S330" s="532">
        <f t="shared" si="212"/>
        <v>0.71500000000000008</v>
      </c>
      <c r="T330" s="532">
        <f t="shared" si="212"/>
        <v>1.4500000000000002</v>
      </c>
      <c r="U330" s="530">
        <f t="shared" si="212"/>
        <v>0.85000000000000009</v>
      </c>
      <c r="V330" s="543">
        <f t="shared" si="206"/>
        <v>37.875</v>
      </c>
    </row>
    <row r="331" spans="1:22" ht="15.75">
      <c r="A331" s="348"/>
      <c r="B331" s="525"/>
      <c r="C331" s="551" t="s">
        <v>581</v>
      </c>
      <c r="D331" s="551"/>
      <c r="E331" s="572"/>
      <c r="F331" s="374">
        <v>1.4999999999999999E-2</v>
      </c>
      <c r="G331" s="374">
        <v>1.4999999999999999E-2</v>
      </c>
      <c r="H331" s="384">
        <v>2.1000000000000001E-2</v>
      </c>
      <c r="I331" s="386">
        <f t="shared" si="203"/>
        <v>2.3100000000000002E-2</v>
      </c>
      <c r="J331" s="390">
        <v>2E-3</v>
      </c>
      <c r="K331" s="374">
        <v>2E-3</v>
      </c>
      <c r="L331" s="528">
        <v>10</v>
      </c>
      <c r="M331" s="362"/>
      <c r="N331" s="362"/>
      <c r="O331" s="529" t="str">
        <f t="shared" si="204"/>
        <v>Biscuits d'accompagnement</v>
      </c>
      <c r="P331" s="530">
        <f t="shared" ref="P331:U331" si="213">F331*P164</f>
        <v>3.7949999999999999</v>
      </c>
      <c r="Q331" s="530">
        <f t="shared" si="213"/>
        <v>12.434999999999999</v>
      </c>
      <c r="R331" s="531">
        <f t="shared" si="213"/>
        <v>1.008</v>
      </c>
      <c r="S331" s="532">
        <f t="shared" si="213"/>
        <v>0.30030000000000001</v>
      </c>
      <c r="T331" s="532">
        <f t="shared" si="213"/>
        <v>5.8000000000000003E-2</v>
      </c>
      <c r="U331" s="530">
        <f t="shared" si="213"/>
        <v>3.4000000000000002E-2</v>
      </c>
      <c r="V331" s="543">
        <f t="shared" si="206"/>
        <v>17.630299999999995</v>
      </c>
    </row>
    <row r="332" spans="1:22" ht="15" customHeight="1">
      <c r="A332" s="348"/>
      <c r="B332" s="534"/>
      <c r="C332" s="1512" t="s">
        <v>582</v>
      </c>
      <c r="D332" s="1512"/>
      <c r="E332" s="1512"/>
      <c r="F332" s="1512"/>
      <c r="G332" s="1512"/>
      <c r="H332" s="1512"/>
      <c r="I332" s="1512"/>
      <c r="J332" s="1512"/>
      <c r="K332" s="1512"/>
      <c r="L332" s="1513"/>
      <c r="M332" s="513"/>
      <c r="N332" s="513"/>
      <c r="O332" s="12"/>
      <c r="P332" s="1516" t="str">
        <f>C332</f>
        <v>GOUTER, COLLATION (enfants, adolescents et personnes âgées en institution)</v>
      </c>
      <c r="Q332" s="1517"/>
      <c r="R332" s="1517"/>
      <c r="S332" s="1517"/>
      <c r="T332" s="1517"/>
      <c r="U332" s="1517"/>
      <c r="V332" s="1518"/>
    </row>
    <row r="333" spans="1:22" ht="15" customHeight="1">
      <c r="A333" s="348"/>
      <c r="B333" s="534"/>
      <c r="C333" s="1514"/>
      <c r="D333" s="1514"/>
      <c r="E333" s="1514"/>
      <c r="F333" s="1514"/>
      <c r="G333" s="1514"/>
      <c r="H333" s="1514"/>
      <c r="I333" s="1514"/>
      <c r="J333" s="1514"/>
      <c r="K333" s="1514"/>
      <c r="L333" s="1515"/>
      <c r="M333" s="513"/>
      <c r="N333" s="513"/>
      <c r="O333" s="12"/>
      <c r="P333" s="1519"/>
      <c r="Q333" s="1520"/>
      <c r="R333" s="1520"/>
      <c r="S333" s="1520"/>
      <c r="T333" s="1520"/>
      <c r="U333" s="1520"/>
      <c r="V333" s="1521"/>
    </row>
    <row r="334" spans="1:22" ht="15.75">
      <c r="A334" s="348"/>
      <c r="B334" s="525"/>
      <c r="C334" s="551" t="s">
        <v>583</v>
      </c>
      <c r="D334" s="551"/>
      <c r="E334" s="572"/>
      <c r="F334" s="374">
        <v>0.04</v>
      </c>
      <c r="G334" s="374">
        <v>0.05</v>
      </c>
      <c r="H334" s="384">
        <v>0.08</v>
      </c>
      <c r="I334" s="386">
        <f>(H334*L334%)+H334</f>
        <v>8.7999999999999995E-2</v>
      </c>
      <c r="J334" s="390">
        <v>0.04</v>
      </c>
      <c r="K334" s="374"/>
      <c r="L334" s="528">
        <v>10</v>
      </c>
      <c r="M334" s="362"/>
      <c r="N334" s="362"/>
      <c r="O334" s="529" t="str">
        <f>C334</f>
        <v>Pain</v>
      </c>
      <c r="P334" s="530">
        <f t="shared" ref="P334:U334" si="214">F334*P164</f>
        <v>10.120000000000001</v>
      </c>
      <c r="Q334" s="530">
        <f t="shared" si="214"/>
        <v>41.45</v>
      </c>
      <c r="R334" s="531">
        <f t="shared" si="214"/>
        <v>3.84</v>
      </c>
      <c r="S334" s="532">
        <f t="shared" si="214"/>
        <v>1.1439999999999999</v>
      </c>
      <c r="T334" s="532">
        <f t="shared" si="214"/>
        <v>1.1599999999999999</v>
      </c>
      <c r="U334" s="530">
        <f t="shared" si="214"/>
        <v>0</v>
      </c>
      <c r="V334" s="543">
        <f>SUM(P334:U334)</f>
        <v>57.714000000000006</v>
      </c>
    </row>
    <row r="335" spans="1:22" ht="15" customHeight="1">
      <c r="A335" s="348"/>
      <c r="B335" s="534"/>
      <c r="C335" s="1512" t="s">
        <v>584</v>
      </c>
      <c r="D335" s="1512"/>
      <c r="E335" s="1512"/>
      <c r="F335" s="1512"/>
      <c r="G335" s="1512"/>
      <c r="H335" s="1512"/>
      <c r="I335" s="1512"/>
      <c r="J335" s="1512"/>
      <c r="K335" s="1512"/>
      <c r="L335" s="1513"/>
      <c r="M335" s="513"/>
      <c r="N335" s="513"/>
      <c r="O335" s="12"/>
      <c r="P335" s="1516" t="str">
        <f>C335</f>
        <v>Biscuits secs</v>
      </c>
      <c r="Q335" s="1517"/>
      <c r="R335" s="1517"/>
      <c r="S335" s="1517"/>
      <c r="T335" s="1517"/>
      <c r="U335" s="1517"/>
      <c r="V335" s="1518"/>
    </row>
    <row r="336" spans="1:22" ht="15" customHeight="1">
      <c r="A336" s="348"/>
      <c r="B336" s="534"/>
      <c r="C336" s="1514"/>
      <c r="D336" s="1514"/>
      <c r="E336" s="1514"/>
      <c r="F336" s="1514"/>
      <c r="G336" s="1514"/>
      <c r="H336" s="1514"/>
      <c r="I336" s="1514"/>
      <c r="J336" s="1514"/>
      <c r="K336" s="1514"/>
      <c r="L336" s="1515"/>
      <c r="M336" s="513"/>
      <c r="N336" s="513"/>
      <c r="O336" s="12"/>
      <c r="P336" s="1519"/>
      <c r="Q336" s="1520"/>
      <c r="R336" s="1520"/>
      <c r="S336" s="1520"/>
      <c r="T336" s="1520"/>
      <c r="U336" s="1520"/>
      <c r="V336" s="1521"/>
    </row>
    <row r="337" spans="1:22" ht="15.75">
      <c r="A337" s="348"/>
      <c r="B337" s="525"/>
      <c r="C337" s="549" t="s">
        <v>585</v>
      </c>
      <c r="D337" s="549"/>
      <c r="E337" s="571"/>
      <c r="F337" s="374">
        <v>3.5000000000000003E-2</v>
      </c>
      <c r="G337" s="374">
        <v>5.5E-2</v>
      </c>
      <c r="H337" s="384">
        <v>0.08</v>
      </c>
      <c r="I337" s="386">
        <f t="shared" ref="I337:I346" si="215">(H337*L337%)+H337</f>
        <v>8.7999999999999995E-2</v>
      </c>
      <c r="J337" s="390"/>
      <c r="K337" s="374"/>
      <c r="L337" s="528">
        <v>10</v>
      </c>
      <c r="M337" s="362"/>
      <c r="N337" s="362"/>
      <c r="O337" s="529" t="str">
        <f t="shared" ref="O337:O346" si="216">C337</f>
        <v>Céréales (enfants et adolescents uniquement)</v>
      </c>
      <c r="P337" s="530">
        <f t="shared" ref="P337:U337" si="217">F337*P164</f>
        <v>8.8550000000000004</v>
      </c>
      <c r="Q337" s="530">
        <f t="shared" si="217"/>
        <v>45.594999999999999</v>
      </c>
      <c r="R337" s="531">
        <f t="shared" si="217"/>
        <v>3.84</v>
      </c>
      <c r="S337" s="532">
        <f t="shared" si="217"/>
        <v>1.1439999999999999</v>
      </c>
      <c r="T337" s="532">
        <f t="shared" si="217"/>
        <v>0</v>
      </c>
      <c r="U337" s="530">
        <f t="shared" si="217"/>
        <v>0</v>
      </c>
      <c r="V337" s="543">
        <f t="shared" ref="V337:V346" si="218">SUM(P337:U337)</f>
        <v>59.434000000000005</v>
      </c>
    </row>
    <row r="338" spans="1:22" ht="15.75">
      <c r="A338" s="348"/>
      <c r="B338" s="525"/>
      <c r="C338" s="549" t="s">
        <v>586</v>
      </c>
      <c r="D338" s="549"/>
      <c r="E338" s="571"/>
      <c r="F338" s="374">
        <v>0.03</v>
      </c>
      <c r="G338" s="374">
        <v>0.03</v>
      </c>
      <c r="H338" s="384">
        <v>0.05</v>
      </c>
      <c r="I338" s="386">
        <f t="shared" si="215"/>
        <v>5.5000000000000007E-2</v>
      </c>
      <c r="J338" s="390">
        <v>0.05</v>
      </c>
      <c r="K338" s="374"/>
      <c r="L338" s="528">
        <v>10</v>
      </c>
      <c r="M338" s="362"/>
      <c r="N338" s="362"/>
      <c r="O338" s="529" t="str">
        <f t="shared" si="216"/>
        <v>Pâtisseries sèches emballées</v>
      </c>
      <c r="P338" s="530">
        <f t="shared" ref="P338:U338" si="219">F338*P164</f>
        <v>7.59</v>
      </c>
      <c r="Q338" s="530">
        <f t="shared" si="219"/>
        <v>24.869999999999997</v>
      </c>
      <c r="R338" s="531">
        <f t="shared" si="219"/>
        <v>2.4000000000000004</v>
      </c>
      <c r="S338" s="532">
        <f t="shared" si="219"/>
        <v>0.71500000000000008</v>
      </c>
      <c r="T338" s="532">
        <f t="shared" si="219"/>
        <v>1.4500000000000002</v>
      </c>
      <c r="U338" s="530">
        <f t="shared" si="219"/>
        <v>0</v>
      </c>
      <c r="V338" s="543">
        <f t="shared" si="218"/>
        <v>37.024999999999999</v>
      </c>
    </row>
    <row r="339" spans="1:22" ht="15.75">
      <c r="A339" s="348"/>
      <c r="B339" s="525"/>
      <c r="C339" s="549" t="s">
        <v>587</v>
      </c>
      <c r="D339" s="549"/>
      <c r="E339" s="571"/>
      <c r="F339" s="374">
        <v>0.02</v>
      </c>
      <c r="G339" s="374">
        <v>0.02</v>
      </c>
      <c r="H339" s="384">
        <v>0.03</v>
      </c>
      <c r="I339" s="386">
        <f t="shared" si="215"/>
        <v>3.3000000000000002E-2</v>
      </c>
      <c r="J339" s="390">
        <v>0.03</v>
      </c>
      <c r="K339" s="374"/>
      <c r="L339" s="528">
        <v>10</v>
      </c>
      <c r="M339" s="362"/>
      <c r="N339" s="362"/>
      <c r="O339" s="529" t="str">
        <f t="shared" si="216"/>
        <v>Confiture, chocolat, miel</v>
      </c>
      <c r="P339" s="530">
        <f t="shared" ref="P339:U339" si="220">F339*P164</f>
        <v>5.0600000000000005</v>
      </c>
      <c r="Q339" s="530">
        <f t="shared" si="220"/>
        <v>16.580000000000002</v>
      </c>
      <c r="R339" s="531">
        <f t="shared" si="220"/>
        <v>1.44</v>
      </c>
      <c r="S339" s="532">
        <f t="shared" si="220"/>
        <v>0.42900000000000005</v>
      </c>
      <c r="T339" s="532">
        <f t="shared" si="220"/>
        <v>0.87</v>
      </c>
      <c r="U339" s="530">
        <f t="shared" si="220"/>
        <v>0</v>
      </c>
      <c r="V339" s="543">
        <f t="shared" si="218"/>
        <v>24.379000000000001</v>
      </c>
    </row>
    <row r="340" spans="1:22" ht="15.75">
      <c r="A340" s="348"/>
      <c r="B340" s="525"/>
      <c r="C340" s="549" t="s">
        <v>588</v>
      </c>
      <c r="D340" s="549"/>
      <c r="E340" s="571"/>
      <c r="F340" s="374">
        <v>0.1</v>
      </c>
      <c r="G340" s="374">
        <v>0.2</v>
      </c>
      <c r="H340" s="384">
        <v>0.13</v>
      </c>
      <c r="I340" s="386">
        <f t="shared" si="215"/>
        <v>0.14300000000000002</v>
      </c>
      <c r="J340" s="390">
        <v>0.13</v>
      </c>
      <c r="K340" s="374"/>
      <c r="L340" s="528">
        <v>10</v>
      </c>
      <c r="M340" s="362"/>
      <c r="N340" s="362"/>
      <c r="O340" s="529" t="str">
        <f t="shared" si="216"/>
        <v>Fruit cru</v>
      </c>
      <c r="P340" s="530">
        <f t="shared" ref="P340:U340" si="221">F340*P164</f>
        <v>25.3</v>
      </c>
      <c r="Q340" s="530">
        <f t="shared" si="221"/>
        <v>165.8</v>
      </c>
      <c r="R340" s="531">
        <f t="shared" si="221"/>
        <v>6.24</v>
      </c>
      <c r="S340" s="532">
        <f t="shared" si="221"/>
        <v>1.8590000000000002</v>
      </c>
      <c r="T340" s="532">
        <f t="shared" si="221"/>
        <v>3.77</v>
      </c>
      <c r="U340" s="530">
        <f t="shared" si="221"/>
        <v>0</v>
      </c>
      <c r="V340" s="543">
        <f t="shared" si="218"/>
        <v>202.96900000000005</v>
      </c>
    </row>
    <row r="341" spans="1:22" ht="15.75">
      <c r="A341" s="348"/>
      <c r="B341" s="525"/>
      <c r="C341" s="549" t="s">
        <v>589</v>
      </c>
      <c r="D341" s="549"/>
      <c r="E341" s="571"/>
      <c r="F341" s="374">
        <v>0.1</v>
      </c>
      <c r="G341" s="374">
        <v>0.1</v>
      </c>
      <c r="H341" s="384">
        <v>0.13</v>
      </c>
      <c r="I341" s="386">
        <f t="shared" si="215"/>
        <v>0.14300000000000002</v>
      </c>
      <c r="J341" s="390">
        <v>0.13</v>
      </c>
      <c r="K341" s="374"/>
      <c r="L341" s="528">
        <v>10</v>
      </c>
      <c r="M341" s="362"/>
      <c r="N341" s="362"/>
      <c r="O341" s="529" t="str">
        <f t="shared" si="216"/>
        <v>Fruit cuit</v>
      </c>
      <c r="P341" s="530">
        <f t="shared" ref="P341:U341" si="222">F341*P164</f>
        <v>25.3</v>
      </c>
      <c r="Q341" s="530">
        <f t="shared" si="222"/>
        <v>82.9</v>
      </c>
      <c r="R341" s="531">
        <f t="shared" si="222"/>
        <v>6.24</v>
      </c>
      <c r="S341" s="532">
        <f t="shared" si="222"/>
        <v>1.8590000000000002</v>
      </c>
      <c r="T341" s="532">
        <f t="shared" si="222"/>
        <v>3.77</v>
      </c>
      <c r="U341" s="530">
        <f t="shared" si="222"/>
        <v>0</v>
      </c>
      <c r="V341" s="543">
        <f t="shared" si="218"/>
        <v>120.06899999999999</v>
      </c>
    </row>
    <row r="342" spans="1:22" ht="15.75">
      <c r="A342" s="348"/>
      <c r="B342" s="525"/>
      <c r="C342" s="549" t="s">
        <v>590</v>
      </c>
      <c r="D342" s="549"/>
      <c r="E342" s="571"/>
      <c r="F342" s="374">
        <v>0.125</v>
      </c>
      <c r="G342" s="374">
        <v>0.125</v>
      </c>
      <c r="H342" s="384">
        <v>0.25</v>
      </c>
      <c r="I342" s="386">
        <f t="shared" si="215"/>
        <v>0.27500000000000002</v>
      </c>
      <c r="J342" s="390">
        <v>0.15</v>
      </c>
      <c r="K342" s="374"/>
      <c r="L342" s="528">
        <v>10</v>
      </c>
      <c r="M342" s="362"/>
      <c r="N342" s="362"/>
      <c r="O342" s="529" t="str">
        <f t="shared" si="216"/>
        <v>Lait 1/2 écrémé (en Litre)</v>
      </c>
      <c r="P342" s="530">
        <f t="shared" ref="P342:U342" si="223">F342*P164</f>
        <v>31.625</v>
      </c>
      <c r="Q342" s="530">
        <f t="shared" si="223"/>
        <v>103.625</v>
      </c>
      <c r="R342" s="531">
        <f t="shared" si="223"/>
        <v>12</v>
      </c>
      <c r="S342" s="532">
        <f t="shared" si="223"/>
        <v>3.5750000000000002</v>
      </c>
      <c r="T342" s="532">
        <f t="shared" si="223"/>
        <v>4.3499999999999996</v>
      </c>
      <c r="U342" s="530">
        <f t="shared" si="223"/>
        <v>0</v>
      </c>
      <c r="V342" s="543">
        <f t="shared" si="218"/>
        <v>155.17499999999998</v>
      </c>
    </row>
    <row r="343" spans="1:22" ht="15.75">
      <c r="A343" s="348"/>
      <c r="B343" s="525"/>
      <c r="C343" s="549" t="s">
        <v>571</v>
      </c>
      <c r="D343" s="549"/>
      <c r="E343" s="571"/>
      <c r="F343" s="374">
        <v>0.115</v>
      </c>
      <c r="G343" s="374">
        <v>0.115</v>
      </c>
      <c r="H343" s="384">
        <v>0.11</v>
      </c>
      <c r="I343" s="386">
        <f t="shared" si="215"/>
        <v>0.121</v>
      </c>
      <c r="J343" s="390">
        <v>0.115</v>
      </c>
      <c r="K343" s="374"/>
      <c r="L343" s="528">
        <v>10</v>
      </c>
      <c r="M343" s="362"/>
      <c r="N343" s="362"/>
      <c r="O343" s="529" t="str">
        <f t="shared" si="216"/>
        <v>Yaourt</v>
      </c>
      <c r="P343" s="530">
        <f t="shared" ref="P343:U343" si="224">F343*P164</f>
        <v>29.095000000000002</v>
      </c>
      <c r="Q343" s="530">
        <f t="shared" si="224"/>
        <v>95.335000000000008</v>
      </c>
      <c r="R343" s="531">
        <f t="shared" si="224"/>
        <v>5.28</v>
      </c>
      <c r="S343" s="532">
        <f t="shared" si="224"/>
        <v>1.573</v>
      </c>
      <c r="T343" s="532">
        <f t="shared" si="224"/>
        <v>3.335</v>
      </c>
      <c r="U343" s="530">
        <f t="shared" si="224"/>
        <v>0</v>
      </c>
      <c r="V343" s="543">
        <f t="shared" si="218"/>
        <v>134.61800000000002</v>
      </c>
    </row>
    <row r="344" spans="1:22" ht="15.75">
      <c r="A344" s="348"/>
      <c r="B344" s="525"/>
      <c r="C344" s="549" t="s">
        <v>591</v>
      </c>
      <c r="D344" s="549"/>
      <c r="E344" s="571"/>
      <c r="F344" s="374">
        <v>0.11</v>
      </c>
      <c r="G344" s="374">
        <v>0.11</v>
      </c>
      <c r="H344" s="384">
        <v>0.11</v>
      </c>
      <c r="I344" s="386">
        <f t="shared" si="215"/>
        <v>0.121</v>
      </c>
      <c r="J344" s="390">
        <v>0.1</v>
      </c>
      <c r="K344" s="374"/>
      <c r="L344" s="528">
        <v>10</v>
      </c>
      <c r="M344" s="362"/>
      <c r="N344" s="362"/>
      <c r="O344" s="529" t="str">
        <f t="shared" si="216"/>
        <v>Fromage blanc</v>
      </c>
      <c r="P344" s="530">
        <f t="shared" ref="P344:U344" si="225">F344*P164</f>
        <v>27.830000000000002</v>
      </c>
      <c r="Q344" s="530">
        <f t="shared" si="225"/>
        <v>91.19</v>
      </c>
      <c r="R344" s="531">
        <f t="shared" si="225"/>
        <v>5.28</v>
      </c>
      <c r="S344" s="532">
        <f t="shared" si="225"/>
        <v>1.573</v>
      </c>
      <c r="T344" s="532">
        <f t="shared" si="225"/>
        <v>2.9000000000000004</v>
      </c>
      <c r="U344" s="530">
        <f t="shared" si="225"/>
        <v>0</v>
      </c>
      <c r="V344" s="543">
        <f t="shared" si="218"/>
        <v>128.773</v>
      </c>
    </row>
    <row r="345" spans="1:22" ht="15.75">
      <c r="A345" s="348"/>
      <c r="B345" s="525"/>
      <c r="C345" s="549" t="s">
        <v>592</v>
      </c>
      <c r="D345" s="549"/>
      <c r="E345" s="571"/>
      <c r="F345" s="374">
        <v>0.02</v>
      </c>
      <c r="G345" s="374">
        <v>0.03</v>
      </c>
      <c r="H345" s="384">
        <v>3.5000000000000003E-2</v>
      </c>
      <c r="I345" s="386">
        <f t="shared" si="215"/>
        <v>3.8500000000000006E-2</v>
      </c>
      <c r="J345" s="390">
        <v>0.04</v>
      </c>
      <c r="K345" s="374"/>
      <c r="L345" s="528">
        <v>10</v>
      </c>
      <c r="M345" s="362"/>
      <c r="N345" s="362"/>
      <c r="O345" s="529" t="str">
        <f t="shared" si="216"/>
        <v>Fromage</v>
      </c>
      <c r="P345" s="530">
        <f t="shared" ref="P345:U345" si="226">F345*P164</f>
        <v>5.0600000000000005</v>
      </c>
      <c r="Q345" s="530">
        <f t="shared" si="226"/>
        <v>24.869999999999997</v>
      </c>
      <c r="R345" s="531">
        <f t="shared" si="226"/>
        <v>1.6800000000000002</v>
      </c>
      <c r="S345" s="532">
        <f t="shared" si="226"/>
        <v>0.50050000000000006</v>
      </c>
      <c r="T345" s="532">
        <f t="shared" si="226"/>
        <v>1.1599999999999999</v>
      </c>
      <c r="U345" s="530">
        <f t="shared" si="226"/>
        <v>0</v>
      </c>
      <c r="V345" s="543">
        <f t="shared" si="218"/>
        <v>33.270499999999998</v>
      </c>
    </row>
    <row r="346" spans="1:22" ht="16.5" thickBot="1">
      <c r="A346" s="348"/>
      <c r="B346" s="574"/>
      <c r="C346" s="575" t="s">
        <v>572</v>
      </c>
      <c r="D346" s="575"/>
      <c r="E346" s="576"/>
      <c r="F346" s="577">
        <v>0.06</v>
      </c>
      <c r="G346" s="577">
        <v>0.06</v>
      </c>
      <c r="H346" s="578">
        <v>0.12</v>
      </c>
      <c r="I346" s="579">
        <f t="shared" si="215"/>
        <v>0.13200000000000001</v>
      </c>
      <c r="J346" s="580">
        <v>0.12</v>
      </c>
      <c r="K346" s="577"/>
      <c r="L346" s="581">
        <v>10</v>
      </c>
      <c r="M346" s="582"/>
      <c r="N346" s="583"/>
      <c r="O346" s="584" t="str">
        <f t="shared" si="216"/>
        <v>Petit suisse</v>
      </c>
      <c r="P346" s="585">
        <f t="shared" ref="P346:U346" si="227">F346*P164</f>
        <v>15.18</v>
      </c>
      <c r="Q346" s="586">
        <f t="shared" si="227"/>
        <v>49.739999999999995</v>
      </c>
      <c r="R346" s="587">
        <f t="shared" si="227"/>
        <v>5.76</v>
      </c>
      <c r="S346" s="585">
        <f t="shared" si="227"/>
        <v>1.7160000000000002</v>
      </c>
      <c r="T346" s="585">
        <f t="shared" si="227"/>
        <v>3.48</v>
      </c>
      <c r="U346" s="586">
        <f t="shared" si="227"/>
        <v>0</v>
      </c>
      <c r="V346" s="543">
        <f t="shared" si="218"/>
        <v>75.875999999999991</v>
      </c>
    </row>
    <row r="347" spans="1:22">
      <c r="A347" s="348"/>
      <c r="B347" s="348"/>
      <c r="C347" s="348"/>
      <c r="D347" s="348"/>
      <c r="E347" s="348"/>
      <c r="F347" s="348"/>
      <c r="G347" s="348"/>
      <c r="H347" s="348"/>
      <c r="I347" s="363"/>
      <c r="J347" s="348"/>
      <c r="K347" s="348"/>
      <c r="L347" s="348"/>
      <c r="M347" s="362"/>
      <c r="N347" s="362"/>
      <c r="O347" s="12"/>
      <c r="P347" s="12"/>
      <c r="Q347" s="12"/>
      <c r="R347" s="12"/>
      <c r="S347" s="12"/>
      <c r="T347" s="12"/>
      <c r="U347" s="12"/>
      <c r="V347" s="12"/>
    </row>
  </sheetData>
  <mergeCells count="244">
    <mergeCell ref="B8:K8"/>
    <mergeCell ref="L8:T8"/>
    <mergeCell ref="B9:D12"/>
    <mergeCell ref="E9:E12"/>
    <mergeCell ref="F9:F12"/>
    <mergeCell ref="G9:K9"/>
    <mergeCell ref="L9:M10"/>
    <mergeCell ref="N9:T12"/>
    <mergeCell ref="L11:M11"/>
    <mergeCell ref="G12:K12"/>
    <mergeCell ref="B17:D17"/>
    <mergeCell ref="M17:N17"/>
    <mergeCell ref="B18:D18"/>
    <mergeCell ref="M18:N18"/>
    <mergeCell ref="B19:D19"/>
    <mergeCell ref="M19:N19"/>
    <mergeCell ref="L12:M12"/>
    <mergeCell ref="B14:D14"/>
    <mergeCell ref="M14:N14"/>
    <mergeCell ref="B15:D15"/>
    <mergeCell ref="M15:N15"/>
    <mergeCell ref="B16:D16"/>
    <mergeCell ref="M16:N16"/>
    <mergeCell ref="B24:D24"/>
    <mergeCell ref="M24:N24"/>
    <mergeCell ref="B25:D25"/>
    <mergeCell ref="M25:N25"/>
    <mergeCell ref="B27:L27"/>
    <mergeCell ref="B35:J35"/>
    <mergeCell ref="K35:T35"/>
    <mergeCell ref="B20:D20"/>
    <mergeCell ref="M20:N20"/>
    <mergeCell ref="B21:D21"/>
    <mergeCell ref="M21:N21"/>
    <mergeCell ref="B23:D23"/>
    <mergeCell ref="M23:N23"/>
    <mergeCell ref="B42:J42"/>
    <mergeCell ref="K42:T42"/>
    <mergeCell ref="B43:E43"/>
    <mergeCell ref="H43:I43"/>
    <mergeCell ref="K43:L43"/>
    <mergeCell ref="M43:N43"/>
    <mergeCell ref="B36:E36"/>
    <mergeCell ref="G36:H36"/>
    <mergeCell ref="L36:N36"/>
    <mergeCell ref="B37:E37"/>
    <mergeCell ref="G37:H37"/>
    <mergeCell ref="M37:N37"/>
    <mergeCell ref="B44:E44"/>
    <mergeCell ref="H44:I44"/>
    <mergeCell ref="K44:L44"/>
    <mergeCell ref="B48:O50"/>
    <mergeCell ref="B52:B53"/>
    <mergeCell ref="C52:D53"/>
    <mergeCell ref="E52:L53"/>
    <mergeCell ref="M52:M53"/>
    <mergeCell ref="N52:N53"/>
    <mergeCell ref="O52:O53"/>
    <mergeCell ref="B54:O55"/>
    <mergeCell ref="R55:V55"/>
    <mergeCell ref="B56:O57"/>
    <mergeCell ref="B58:B60"/>
    <mergeCell ref="C58:C60"/>
    <mergeCell ref="D58:D60"/>
    <mergeCell ref="E58:E60"/>
    <mergeCell ref="F58:F60"/>
    <mergeCell ref="G58:H60"/>
    <mergeCell ref="I58:J60"/>
    <mergeCell ref="K58:L60"/>
    <mergeCell ref="M60:O63"/>
    <mergeCell ref="K72:K78"/>
    <mergeCell ref="L72:L78"/>
    <mergeCell ref="M65:O66"/>
    <mergeCell ref="B67:O67"/>
    <mergeCell ref="B68:B69"/>
    <mergeCell ref="C68:C69"/>
    <mergeCell ref="I68:I69"/>
    <mergeCell ref="J68:J69"/>
    <mergeCell ref="K68:K69"/>
    <mergeCell ref="L68:L69"/>
    <mergeCell ref="B70:O71"/>
    <mergeCell ref="L86:L87"/>
    <mergeCell ref="M86:M87"/>
    <mergeCell ref="N86:N87"/>
    <mergeCell ref="O86:O87"/>
    <mergeCell ref="B89:E90"/>
    <mergeCell ref="G89:H90"/>
    <mergeCell ref="I89:J90"/>
    <mergeCell ref="M72:O78"/>
    <mergeCell ref="R79:V79"/>
    <mergeCell ref="B85:O85"/>
    <mergeCell ref="B86:B87"/>
    <mergeCell ref="C86:C87"/>
    <mergeCell ref="F86:F87"/>
    <mergeCell ref="G86:G87"/>
    <mergeCell ref="H86:H87"/>
    <mergeCell ref="I86:I87"/>
    <mergeCell ref="J86:J87"/>
    <mergeCell ref="B72:B78"/>
    <mergeCell ref="C72:C78"/>
    <mergeCell ref="D72:D78"/>
    <mergeCell ref="E72:E78"/>
    <mergeCell ref="F72:F78"/>
    <mergeCell ref="G72:G78"/>
    <mergeCell ref="H72:J78"/>
    <mergeCell ref="G102:G105"/>
    <mergeCell ref="H102:J105"/>
    <mergeCell ref="K102:K105"/>
    <mergeCell ref="L102:L105"/>
    <mergeCell ref="M102:O105"/>
    <mergeCell ref="R106:V106"/>
    <mergeCell ref="I91:J92"/>
    <mergeCell ref="K91:L92"/>
    <mergeCell ref="M92:O98"/>
    <mergeCell ref="R92:V92"/>
    <mergeCell ref="B100:O101"/>
    <mergeCell ref="B102:B105"/>
    <mergeCell ref="C102:C105"/>
    <mergeCell ref="D102:D105"/>
    <mergeCell ref="E102:E105"/>
    <mergeCell ref="F102:F105"/>
    <mergeCell ref="B91:B92"/>
    <mergeCell ref="C91:C92"/>
    <mergeCell ref="D91:D92"/>
    <mergeCell ref="E91:E92"/>
    <mergeCell ref="F91:G92"/>
    <mergeCell ref="H91:H92"/>
    <mergeCell ref="L112:L113"/>
    <mergeCell ref="M112:M113"/>
    <mergeCell ref="N112:N113"/>
    <mergeCell ref="O112:O113"/>
    <mergeCell ref="B114:O115"/>
    <mergeCell ref="B116:B117"/>
    <mergeCell ref="C116:C117"/>
    <mergeCell ref="D116:D117"/>
    <mergeCell ref="E116:E117"/>
    <mergeCell ref="F116:F117"/>
    <mergeCell ref="B112:B113"/>
    <mergeCell ref="C112:C113"/>
    <mergeCell ref="G112:G113"/>
    <mergeCell ref="H112:H113"/>
    <mergeCell ref="I112:I113"/>
    <mergeCell ref="J112:J113"/>
    <mergeCell ref="R118:V118"/>
    <mergeCell ref="G119:H119"/>
    <mergeCell ref="I119:J119"/>
    <mergeCell ref="G120:H120"/>
    <mergeCell ref="I120:J120"/>
    <mergeCell ref="G121:H121"/>
    <mergeCell ref="I121:J121"/>
    <mergeCell ref="G116:H117"/>
    <mergeCell ref="I116:J117"/>
    <mergeCell ref="K116:L117"/>
    <mergeCell ref="M117:O124"/>
    <mergeCell ref="G118:H118"/>
    <mergeCell ref="I118:J118"/>
    <mergeCell ref="G122:H122"/>
    <mergeCell ref="I122:J122"/>
    <mergeCell ref="G123:H123"/>
    <mergeCell ref="I123:J123"/>
    <mergeCell ref="I124:J124"/>
    <mergeCell ref="K124:L124"/>
    <mergeCell ref="B125:O126"/>
    <mergeCell ref="B127:B130"/>
    <mergeCell ref="C127:C130"/>
    <mergeCell ref="D127:D130"/>
    <mergeCell ref="E127:E130"/>
    <mergeCell ref="F127:F130"/>
    <mergeCell ref="G127:G130"/>
    <mergeCell ref="H127:J130"/>
    <mergeCell ref="K127:K130"/>
    <mergeCell ref="L127:L130"/>
    <mergeCell ref="M127:O130"/>
    <mergeCell ref="R132:V132"/>
    <mergeCell ref="B137:B138"/>
    <mergeCell ref="C137:C138"/>
    <mergeCell ref="G137:G138"/>
    <mergeCell ref="H137:H138"/>
    <mergeCell ref="I137:I138"/>
    <mergeCell ref="J137:J138"/>
    <mergeCell ref="B147:O147"/>
    <mergeCell ref="D150:I150"/>
    <mergeCell ref="B152:L154"/>
    <mergeCell ref="P156:P162"/>
    <mergeCell ref="Q156:Q162"/>
    <mergeCell ref="R156:R162"/>
    <mergeCell ref="K157:K163"/>
    <mergeCell ref="L157:L163"/>
    <mergeCell ref="L137:L138"/>
    <mergeCell ref="M137:M138"/>
    <mergeCell ref="N137:N138"/>
    <mergeCell ref="O137:O138"/>
    <mergeCell ref="B142:O142"/>
    <mergeCell ref="B144:N144"/>
    <mergeCell ref="C166:L167"/>
    <mergeCell ref="P166:V167"/>
    <mergeCell ref="C181:L182"/>
    <mergeCell ref="P181:V182"/>
    <mergeCell ref="C198:L199"/>
    <mergeCell ref="P198:V199"/>
    <mergeCell ref="S156:S162"/>
    <mergeCell ref="T156:T162"/>
    <mergeCell ref="U156:U162"/>
    <mergeCell ref="V156:V162"/>
    <mergeCell ref="B157:E163"/>
    <mergeCell ref="F157:F163"/>
    <mergeCell ref="G157:G163"/>
    <mergeCell ref="H157:H163"/>
    <mergeCell ref="I157:I163"/>
    <mergeCell ref="J157:J163"/>
    <mergeCell ref="C225:L226"/>
    <mergeCell ref="P225:V226"/>
    <mergeCell ref="C234:L235"/>
    <mergeCell ref="P234:V235"/>
    <mergeCell ref="C241:L242"/>
    <mergeCell ref="P241:V242"/>
    <mergeCell ref="C201:L202"/>
    <mergeCell ref="P201:V202"/>
    <mergeCell ref="C215:L216"/>
    <mergeCell ref="P215:V216"/>
    <mergeCell ref="C223:L224"/>
    <mergeCell ref="P223:V224"/>
    <mergeCell ref="C283:L284"/>
    <mergeCell ref="P283:V284"/>
    <mergeCell ref="C287:L288"/>
    <mergeCell ref="P287:V288"/>
    <mergeCell ref="C294:L295"/>
    <mergeCell ref="P294:V295"/>
    <mergeCell ref="C250:L251"/>
    <mergeCell ref="P250:V251"/>
    <mergeCell ref="C262:L263"/>
    <mergeCell ref="P262:V263"/>
    <mergeCell ref="C279:L280"/>
    <mergeCell ref="P279:V280"/>
    <mergeCell ref="C332:L333"/>
    <mergeCell ref="P332:V333"/>
    <mergeCell ref="C335:L336"/>
    <mergeCell ref="P335:V336"/>
    <mergeCell ref="C304:L305"/>
    <mergeCell ref="P304:V305"/>
    <mergeCell ref="C316:L317"/>
    <mergeCell ref="P316:V317"/>
    <mergeCell ref="C322:L323"/>
    <mergeCell ref="P322:V323"/>
  </mergeCells>
  <pageMargins left="0.25" right="0.25" top="0.75" bottom="0.75" header="0.3" footer="0.3"/>
  <pageSetup paperSize="9" scale="72"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60DFC-A302-43D8-938D-44E8A86EEA97}">
  <dimension ref="A1:AR227"/>
  <sheetViews>
    <sheetView zoomScale="75" zoomScaleNormal="75" workbookViewId="0">
      <selection activeCell="O18" sqref="O18"/>
    </sheetView>
  </sheetViews>
  <sheetFormatPr baseColWidth="10" defaultRowHeight="12.75"/>
  <cols>
    <col min="1" max="27" width="15.7109375" style="681" customWidth="1"/>
    <col min="28" max="16384" width="11.42578125" style="681"/>
  </cols>
  <sheetData>
    <row r="1" spans="1:33" ht="30" customHeight="1">
      <c r="A1" s="753">
        <f t="shared" ref="A1:AA1" ca="1" si="0">CELL("largeur",A1)</f>
        <v>15</v>
      </c>
      <c r="B1" s="753">
        <f t="shared" ca="1" si="0"/>
        <v>15</v>
      </c>
      <c r="C1" s="753">
        <f t="shared" ca="1" si="0"/>
        <v>15</v>
      </c>
      <c r="D1" s="753">
        <f t="shared" ca="1" si="0"/>
        <v>15</v>
      </c>
      <c r="E1" s="753">
        <f t="shared" ca="1" si="0"/>
        <v>15</v>
      </c>
      <c r="F1" s="753">
        <f t="shared" ca="1" si="0"/>
        <v>15</v>
      </c>
      <c r="G1" s="753">
        <f t="shared" ca="1" si="0"/>
        <v>15</v>
      </c>
      <c r="H1" s="753">
        <f t="shared" ca="1" si="0"/>
        <v>15</v>
      </c>
      <c r="I1" s="753">
        <f t="shared" ca="1" si="0"/>
        <v>15</v>
      </c>
      <c r="J1" s="753">
        <f t="shared" ca="1" si="0"/>
        <v>15</v>
      </c>
      <c r="K1" s="753">
        <f t="shared" ca="1" si="0"/>
        <v>15</v>
      </c>
      <c r="L1" s="753">
        <f t="shared" ca="1" si="0"/>
        <v>15</v>
      </c>
      <c r="M1" s="753">
        <f t="shared" ca="1" si="0"/>
        <v>15</v>
      </c>
      <c r="N1" s="753">
        <f t="shared" ca="1" si="0"/>
        <v>15</v>
      </c>
      <c r="O1" s="753">
        <f t="shared" ca="1" si="0"/>
        <v>15</v>
      </c>
      <c r="P1" s="753">
        <f t="shared" ca="1" si="0"/>
        <v>15</v>
      </c>
      <c r="Q1" s="753">
        <f t="shared" ca="1" si="0"/>
        <v>15</v>
      </c>
      <c r="R1" s="753">
        <f t="shared" ca="1" si="0"/>
        <v>15</v>
      </c>
      <c r="S1" s="753">
        <f t="shared" ca="1" si="0"/>
        <v>15</v>
      </c>
      <c r="T1" s="753">
        <f t="shared" ca="1" si="0"/>
        <v>15</v>
      </c>
      <c r="U1" s="753">
        <f t="shared" ca="1" si="0"/>
        <v>15</v>
      </c>
      <c r="V1" s="753">
        <f t="shared" ca="1" si="0"/>
        <v>15</v>
      </c>
      <c r="W1" s="753">
        <f t="shared" ca="1" si="0"/>
        <v>15</v>
      </c>
      <c r="X1" s="753">
        <f t="shared" ca="1" si="0"/>
        <v>15</v>
      </c>
      <c r="Y1" s="753">
        <f t="shared" ca="1" si="0"/>
        <v>15</v>
      </c>
      <c r="Z1" s="753">
        <f t="shared" ca="1" si="0"/>
        <v>15</v>
      </c>
      <c r="AA1" s="753">
        <f t="shared" ca="1" si="0"/>
        <v>15</v>
      </c>
    </row>
    <row r="2" spans="1:33" ht="30" customHeight="1">
      <c r="A2" s="678"/>
      <c r="B2" s="680"/>
      <c r="C2" s="680"/>
      <c r="D2" s="680"/>
      <c r="E2" s="680"/>
      <c r="F2" s="680"/>
      <c r="G2" s="680"/>
      <c r="H2" s="680"/>
      <c r="I2" s="680"/>
      <c r="J2" s="680"/>
      <c r="K2" s="680"/>
      <c r="L2" s="680"/>
      <c r="M2" s="680"/>
      <c r="N2" s="680"/>
      <c r="O2" s="680"/>
      <c r="P2" s="680"/>
      <c r="Q2" s="680"/>
      <c r="R2" s="680"/>
      <c r="S2" s="680"/>
      <c r="T2" s="680"/>
      <c r="U2" s="680"/>
      <c r="V2" s="680"/>
      <c r="W2" s="680"/>
      <c r="X2" s="680"/>
      <c r="Y2" s="680"/>
      <c r="Z2" s="680"/>
      <c r="AA2" s="680"/>
    </row>
    <row r="3" spans="1:33" ht="30" customHeight="1">
      <c r="A3" s="678"/>
      <c r="B3" s="682" t="s">
        <v>1483</v>
      </c>
      <c r="C3" s="678"/>
      <c r="D3" s="678"/>
      <c r="E3" s="678"/>
      <c r="F3" s="678"/>
      <c r="G3" s="678"/>
      <c r="H3" s="678"/>
      <c r="I3" s="679"/>
      <c r="J3" s="678"/>
      <c r="K3" s="678"/>
      <c r="L3" s="679"/>
      <c r="M3" s="679"/>
      <c r="N3" s="679"/>
      <c r="O3" s="679"/>
      <c r="P3" s="948" t="s">
        <v>1543</v>
      </c>
      <c r="Q3" s="680"/>
      <c r="R3" s="680"/>
      <c r="S3" s="680"/>
      <c r="T3" s="680"/>
      <c r="U3" s="948"/>
      <c r="V3" s="680"/>
      <c r="W3" s="680"/>
      <c r="X3" s="680"/>
      <c r="Y3" s="680"/>
      <c r="Z3" s="680"/>
      <c r="AA3" s="680"/>
    </row>
    <row r="4" spans="1:33" ht="30" customHeight="1">
      <c r="A4" s="678"/>
      <c r="B4" s="682" t="s">
        <v>1484</v>
      </c>
      <c r="C4" s="680"/>
      <c r="D4" s="680"/>
      <c r="E4" s="680"/>
      <c r="F4" s="680"/>
      <c r="G4" s="680"/>
      <c r="H4" s="680"/>
      <c r="I4" s="680"/>
      <c r="J4" s="680"/>
      <c r="K4" s="680"/>
      <c r="L4" s="680"/>
      <c r="M4" s="680"/>
      <c r="N4" s="680"/>
      <c r="O4" s="680"/>
      <c r="P4" s="948" t="s">
        <v>1314</v>
      </c>
      <c r="Q4" s="680"/>
      <c r="R4" s="680"/>
      <c r="S4" s="680"/>
      <c r="T4" s="680"/>
      <c r="U4" s="948"/>
      <c r="V4" s="680"/>
      <c r="W4" s="680"/>
      <c r="X4" s="680"/>
      <c r="Y4" s="680"/>
      <c r="Z4" s="680"/>
      <c r="AA4" s="680"/>
    </row>
    <row r="5" spans="1:33" ht="30" customHeight="1">
      <c r="A5" s="678"/>
      <c r="B5" s="680"/>
      <c r="C5" s="680"/>
      <c r="D5" s="680"/>
      <c r="E5" s="680"/>
      <c r="F5" s="680"/>
      <c r="G5" s="680"/>
      <c r="H5" s="680"/>
      <c r="I5" s="680"/>
      <c r="J5" s="680"/>
      <c r="K5" s="680"/>
      <c r="L5" s="680"/>
      <c r="M5" s="680"/>
      <c r="N5" s="680"/>
      <c r="O5" s="680"/>
      <c r="P5" s="680"/>
      <c r="Q5" s="680"/>
      <c r="R5" s="680"/>
      <c r="S5" s="680"/>
      <c r="T5" s="680"/>
      <c r="U5" s="680"/>
      <c r="V5" s="680"/>
      <c r="W5" s="680"/>
      <c r="X5" s="680"/>
      <c r="Y5" s="680"/>
      <c r="Z5" s="680"/>
      <c r="AA5" s="680"/>
    </row>
    <row r="6" spans="1:33" s="710" customFormat="1" ht="40.5" customHeight="1">
      <c r="A6" s="707"/>
      <c r="B6" s="711"/>
      <c r="C6" s="1028" t="s">
        <v>1202</v>
      </c>
      <c r="D6" s="708"/>
      <c r="E6" s="708"/>
      <c r="F6" s="708"/>
      <c r="G6" s="708"/>
      <c r="H6" s="708"/>
      <c r="I6" s="708"/>
      <c r="J6" s="708"/>
      <c r="K6" s="708"/>
      <c r="L6" s="708"/>
      <c r="M6" s="679"/>
      <c r="N6" s="708"/>
      <c r="O6" s="708"/>
      <c r="P6" s="708"/>
      <c r="Q6" s="708"/>
      <c r="R6" s="708"/>
      <c r="S6" s="708"/>
      <c r="T6" s="708"/>
      <c r="U6" s="708"/>
      <c r="V6" s="708"/>
      <c r="W6" s="708"/>
      <c r="X6" s="708"/>
      <c r="Y6" s="708"/>
      <c r="Z6" s="708"/>
      <c r="AA6" s="708"/>
      <c r="AG6" s="681"/>
    </row>
    <row r="7" spans="1:33" s="710" customFormat="1" ht="40.5" customHeight="1">
      <c r="A7" s="707"/>
      <c r="B7" s="711"/>
      <c r="C7" s="687"/>
      <c r="D7" s="708"/>
      <c r="E7" s="1029" t="s">
        <v>1485</v>
      </c>
      <c r="F7" s="708"/>
      <c r="G7" s="1030" t="s">
        <v>1486</v>
      </c>
      <c r="H7" s="708"/>
      <c r="I7" s="708"/>
      <c r="J7" s="708"/>
      <c r="K7" s="708"/>
      <c r="L7" s="1029" t="s">
        <v>1485</v>
      </c>
      <c r="M7" s="708"/>
      <c r="N7" s="1030" t="s">
        <v>1486</v>
      </c>
      <c r="O7" s="708"/>
      <c r="P7" s="708"/>
      <c r="Q7" s="708"/>
      <c r="R7" s="708"/>
      <c r="S7" s="708"/>
      <c r="T7" s="708"/>
      <c r="U7" s="708"/>
      <c r="V7" s="708"/>
      <c r="W7" s="708"/>
      <c r="X7" s="708"/>
      <c r="Y7" s="708"/>
      <c r="Z7" s="708"/>
      <c r="AA7" s="708"/>
      <c r="AG7" s="681"/>
    </row>
    <row r="8" spans="1:33" s="710" customFormat="1" ht="40.5" customHeight="1">
      <c r="A8" s="707"/>
      <c r="B8" s="711"/>
      <c r="C8" s="738"/>
      <c r="D8" s="740" t="s">
        <v>1205</v>
      </c>
      <c r="E8" s="741">
        <f>COLUMN()</f>
        <v>5</v>
      </c>
      <c r="F8" s="708"/>
      <c r="G8" s="1031" t="str">
        <f ca="1">_xlfn.FORMULATEXT(E8)</f>
        <v>=COLONNE()</v>
      </c>
      <c r="H8" s="1032"/>
      <c r="I8" s="708"/>
      <c r="J8" s="740"/>
      <c r="K8" s="740" t="s">
        <v>1206</v>
      </c>
      <c r="L8" s="742" t="str">
        <f>ADDRESS(ROW(),COLUMN(),4)</f>
        <v>L8</v>
      </c>
      <c r="M8" s="708"/>
      <c r="N8" s="1031" t="str">
        <f ca="1">_xlfn.FORMULATEXT(L8)</f>
        <v>=ADRESSE(LIGNE();COLONNE();4)</v>
      </c>
      <c r="O8" s="708"/>
      <c r="P8" s="708"/>
      <c r="Q8" s="708"/>
      <c r="R8" s="1032"/>
      <c r="S8" s="1032"/>
      <c r="T8" s="1032"/>
      <c r="U8" s="708"/>
      <c r="V8" s="708"/>
      <c r="W8" s="708"/>
      <c r="X8" s="708"/>
      <c r="Y8" s="708"/>
      <c r="Z8" s="708"/>
      <c r="AA8" s="708"/>
      <c r="AG8" s="681"/>
    </row>
    <row r="9" spans="1:33" s="710" customFormat="1" ht="40.5" customHeight="1">
      <c r="A9" s="707"/>
      <c r="B9" s="711"/>
      <c r="C9" s="708"/>
      <c r="D9" s="708"/>
      <c r="E9" s="1029" t="s">
        <v>1485</v>
      </c>
      <c r="F9" s="708"/>
      <c r="G9" s="1030" t="s">
        <v>1486</v>
      </c>
      <c r="H9" s="708"/>
      <c r="I9" s="708"/>
      <c r="J9" s="679"/>
      <c r="K9" s="708"/>
      <c r="L9" s="1029" t="s">
        <v>1485</v>
      </c>
      <c r="M9" s="708"/>
      <c r="N9" s="1030" t="s">
        <v>1486</v>
      </c>
      <c r="O9" s="708"/>
      <c r="P9" s="708"/>
      <c r="Q9" s="708"/>
      <c r="R9" s="708"/>
      <c r="S9" s="708"/>
      <c r="T9" s="708"/>
      <c r="U9" s="708"/>
      <c r="V9" s="708"/>
      <c r="W9" s="708"/>
      <c r="X9" s="708"/>
      <c r="Y9" s="708"/>
      <c r="Z9" s="708"/>
      <c r="AA9" s="708"/>
      <c r="AG9" s="681"/>
    </row>
    <row r="10" spans="1:33" s="710" customFormat="1" ht="40.5" customHeight="1">
      <c r="A10" s="707"/>
      <c r="B10" s="711"/>
      <c r="C10" s="738"/>
      <c r="D10" s="740" t="s">
        <v>1217</v>
      </c>
      <c r="E10" s="750">
        <f>ROW()</f>
        <v>10</v>
      </c>
      <c r="F10" s="708"/>
      <c r="G10" s="1031" t="str">
        <f ca="1">_xlfn.FORMULATEXT(E10)</f>
        <v>=LIGNE()</v>
      </c>
      <c r="H10" s="1032"/>
      <c r="I10" s="708"/>
      <c r="J10" s="738"/>
      <c r="K10" s="740" t="s">
        <v>1226</v>
      </c>
      <c r="L10" s="753">
        <f t="shared" ref="L10" ca="1" si="1">CELL("largeur",L10)</f>
        <v>15</v>
      </c>
      <c r="M10" s="708"/>
      <c r="N10" s="1031" t="str">
        <f ca="1">_xlfn.FORMULATEXT(L10)</f>
        <v>=CELLULE("largeur";L10)</v>
      </c>
      <c r="O10" s="708"/>
      <c r="P10" s="708"/>
      <c r="Q10" s="708"/>
      <c r="R10" s="1032"/>
      <c r="S10" s="1032"/>
      <c r="T10" s="1032"/>
      <c r="U10" s="708"/>
      <c r="V10" s="708"/>
      <c r="W10" s="708"/>
      <c r="X10" s="708"/>
      <c r="Y10" s="708"/>
      <c r="Z10" s="708"/>
      <c r="AA10" s="708"/>
      <c r="AG10" s="681"/>
    </row>
    <row r="11" spans="1:33" s="710" customFormat="1" ht="40.5" customHeight="1">
      <c r="A11" s="707"/>
      <c r="B11" s="711"/>
      <c r="C11" s="708"/>
      <c r="D11" s="708"/>
      <c r="E11" s="1029" t="s">
        <v>1485</v>
      </c>
      <c r="F11" s="708"/>
      <c r="G11" s="1030" t="s">
        <v>1486</v>
      </c>
      <c r="H11" s="708"/>
      <c r="I11" s="708"/>
      <c r="J11" s="708"/>
      <c r="K11" s="708"/>
      <c r="L11" s="708"/>
      <c r="M11" s="679"/>
      <c r="N11" s="708"/>
      <c r="O11" s="708"/>
      <c r="P11" s="708"/>
      <c r="Q11" s="708"/>
      <c r="R11" s="708"/>
      <c r="S11" s="708"/>
      <c r="T11" s="708"/>
      <c r="U11" s="708"/>
      <c r="V11" s="708"/>
      <c r="W11" s="708"/>
      <c r="X11" s="708"/>
      <c r="Y11" s="708"/>
      <c r="Z11" s="708"/>
      <c r="AA11" s="708"/>
      <c r="AG11" s="681"/>
    </row>
    <row r="12" spans="1:33" s="710" customFormat="1" ht="40.5" customHeight="1">
      <c r="A12" s="707"/>
      <c r="B12" s="711"/>
      <c r="C12" s="740"/>
      <c r="D12" s="740" t="s">
        <v>1218</v>
      </c>
      <c r="E12" s="751" t="str">
        <f>LEFT(ADDRESS(1,COLUMN(),4),LEN(ADDRESS(1,COLUMN(),4))-1)</f>
        <v>E</v>
      </c>
      <c r="F12" s="708"/>
      <c r="G12" s="1031" t="str">
        <f ca="1">_xlfn.FORMULATEXT(E12)</f>
        <v>=GAUCHE(ADRESSE(1;COLONNE();4);NBCAR(ADRESSE(1;COLONNE();4))-1)</v>
      </c>
      <c r="H12" s="1031"/>
      <c r="I12" s="1031"/>
      <c r="J12" s="1031"/>
      <c r="K12" s="1031"/>
      <c r="L12" s="1031"/>
      <c r="M12" s="1031"/>
      <c r="N12" s="1031"/>
      <c r="O12" s="1031"/>
      <c r="P12" s="708"/>
      <c r="Q12" s="708"/>
      <c r="R12" s="708"/>
      <c r="S12" s="708"/>
      <c r="T12" s="708"/>
      <c r="U12" s="708"/>
      <c r="V12" s="708"/>
      <c r="W12" s="708"/>
      <c r="X12" s="708"/>
      <c r="Y12" s="708"/>
      <c r="Z12" s="708"/>
      <c r="AA12" s="708"/>
      <c r="AG12" s="681"/>
    </row>
    <row r="13" spans="1:33" s="978" customFormat="1" ht="40.5" customHeight="1">
      <c r="A13" s="973"/>
      <c r="B13" s="974"/>
      <c r="C13" s="975"/>
      <c r="D13" s="973"/>
      <c r="E13" s="975"/>
      <c r="F13" s="973"/>
      <c r="G13" s="973"/>
      <c r="H13" s="679"/>
      <c r="I13" s="679"/>
      <c r="J13" s="679"/>
      <c r="K13" s="1810"/>
      <c r="L13" s="1808" t="str">
        <f ca="1">"Page "&amp;_xlfn.SHEET()&amp;" sur "&amp;_xlfn.SHEETS()</f>
        <v>Page 6 sur 12</v>
      </c>
      <c r="M13" s="679"/>
      <c r="N13" s="1031" t="s">
        <v>1544</v>
      </c>
      <c r="O13" s="976"/>
      <c r="P13" s="976"/>
      <c r="Q13" s="976"/>
      <c r="R13" s="976"/>
      <c r="S13" s="976"/>
      <c r="T13" s="976"/>
      <c r="U13" s="976"/>
      <c r="V13" s="976"/>
      <c r="W13" s="976"/>
      <c r="X13" s="976"/>
      <c r="Y13" s="754"/>
      <c r="Z13" s="976"/>
      <c r="AA13" s="754"/>
      <c r="AG13" s="681"/>
    </row>
    <row r="14" spans="1:33" s="710" customFormat="1" ht="40.5" customHeight="1">
      <c r="A14" s="707"/>
      <c r="B14" s="711"/>
      <c r="C14" s="747"/>
      <c r="D14" s="707"/>
      <c r="E14" s="747"/>
      <c r="F14" s="1029" t="s">
        <v>1485</v>
      </c>
      <c r="G14" s="707"/>
      <c r="H14" s="707"/>
      <c r="I14" s="707"/>
      <c r="J14" s="707"/>
      <c r="K14" s="707"/>
      <c r="L14" s="679"/>
      <c r="M14" s="679"/>
      <c r="N14" s="708"/>
      <c r="O14" s="708"/>
      <c r="P14" s="708"/>
      <c r="Q14" s="708"/>
      <c r="R14" s="708"/>
      <c r="S14" s="708"/>
      <c r="T14" s="708"/>
      <c r="U14" s="708"/>
      <c r="V14" s="708"/>
      <c r="W14" s="708"/>
      <c r="X14" s="708"/>
      <c r="Y14" s="708"/>
      <c r="Z14" s="734"/>
      <c r="AA14" s="734"/>
      <c r="AG14" s="681"/>
    </row>
    <row r="15" spans="1:33" s="710" customFormat="1" ht="40.5" customHeight="1">
      <c r="A15" s="707"/>
      <c r="B15" s="711"/>
      <c r="C15" s="1033" t="s">
        <v>1487</v>
      </c>
      <c r="D15" s="1032"/>
      <c r="E15" s="1032"/>
      <c r="F15" s="1034" t="str">
        <f ca="1">CELL("nomfichier")</f>
        <v>E:\0-UPRT\1-UPRT.FR-SITE-WEB\ff-fiches-fabrications\ff-fiches-fabrication-maj-08-2020\[ff-18-restauration-avec-photos.xlsx]Formats-Formules-Fonctions</v>
      </c>
      <c r="G15" s="1035"/>
      <c r="H15" s="1035"/>
      <c r="I15" s="1035"/>
      <c r="J15" s="1035"/>
      <c r="K15" s="1035"/>
      <c r="L15" s="1036"/>
      <c r="M15" s="1036"/>
      <c r="N15" s="755"/>
      <c r="O15" s="755"/>
      <c r="P15" s="755"/>
      <c r="Q15" s="755"/>
      <c r="R15" s="755"/>
      <c r="S15" s="755"/>
      <c r="T15" s="755"/>
      <c r="U15" s="755"/>
      <c r="V15" s="755"/>
      <c r="W15" s="755"/>
      <c r="X15" s="755"/>
      <c r="Y15" s="708"/>
      <c r="Z15" s="708"/>
      <c r="AA15" s="708"/>
      <c r="AG15" s="681"/>
    </row>
    <row r="16" spans="1:33" s="710" customFormat="1" ht="40.5" customHeight="1">
      <c r="A16" s="707"/>
      <c r="B16" s="711"/>
      <c r="C16" s="707"/>
      <c r="D16" s="707"/>
      <c r="E16" s="707"/>
      <c r="F16" s="1031" t="str">
        <f ca="1">_xlfn.FORMULATEXT(F15)</f>
        <v>=CELLULE("nomfichier")</v>
      </c>
      <c r="G16" s="1031"/>
      <c r="H16" s="1031"/>
      <c r="I16" s="1031"/>
      <c r="J16" s="707"/>
      <c r="K16" s="707"/>
      <c r="L16" s="679"/>
      <c r="M16" s="679"/>
      <c r="N16" s="708"/>
      <c r="O16" s="708"/>
      <c r="P16" s="708"/>
      <c r="Q16" s="708"/>
      <c r="R16" s="708"/>
      <c r="S16" s="708"/>
      <c r="T16" s="708"/>
      <c r="U16" s="708"/>
      <c r="V16" s="708"/>
      <c r="W16" s="708"/>
      <c r="X16" s="708"/>
      <c r="Y16" s="708"/>
      <c r="Z16" s="708"/>
      <c r="AA16" s="708"/>
      <c r="AG16" s="681"/>
    </row>
    <row r="17" spans="1:44" s="978" customFormat="1" ht="40.5" customHeight="1">
      <c r="A17" s="973"/>
      <c r="B17" s="974"/>
      <c r="C17" s="975"/>
      <c r="D17" s="973"/>
      <c r="E17" s="975"/>
      <c r="F17" s="1037" t="s">
        <v>1486</v>
      </c>
      <c r="G17" s="973"/>
      <c r="H17" s="679"/>
      <c r="I17" s="679"/>
      <c r="J17" s="679"/>
      <c r="K17" s="679"/>
      <c r="L17" s="679"/>
      <c r="M17" s="679"/>
      <c r="N17" s="976"/>
      <c r="O17" s="976"/>
      <c r="P17" s="976"/>
      <c r="Q17" s="976"/>
      <c r="R17" s="976"/>
      <c r="S17" s="976"/>
      <c r="T17" s="976"/>
      <c r="U17" s="976"/>
      <c r="V17" s="976"/>
      <c r="W17" s="976"/>
      <c r="X17" s="976"/>
      <c r="Y17" s="754"/>
      <c r="Z17" s="976"/>
      <c r="AA17" s="754"/>
      <c r="AG17" s="681"/>
    </row>
    <row r="18" spans="1:44" s="978" customFormat="1" ht="40.5" customHeight="1">
      <c r="A18" s="973"/>
      <c r="B18" s="974"/>
      <c r="C18" s="975"/>
      <c r="D18" s="973"/>
      <c r="E18" s="975"/>
      <c r="F18" s="973"/>
      <c r="G18" s="973"/>
      <c r="H18" s="679"/>
      <c r="I18" s="679"/>
      <c r="J18" s="679"/>
      <c r="K18" s="679"/>
      <c r="L18" s="679"/>
      <c r="M18" s="679"/>
      <c r="N18" s="976"/>
      <c r="O18" s="976"/>
      <c r="P18" s="976"/>
      <c r="Q18" s="976"/>
      <c r="R18" s="976"/>
      <c r="S18" s="976"/>
      <c r="T18" s="976"/>
      <c r="U18" s="976"/>
      <c r="V18" s="976"/>
      <c r="W18" s="976"/>
      <c r="X18" s="976"/>
      <c r="Y18" s="754"/>
      <c r="Z18" s="976"/>
      <c r="AA18" s="754"/>
      <c r="AG18" s="681"/>
    </row>
    <row r="19" spans="1:44" s="709" customFormat="1" ht="53.25" customHeight="1">
      <c r="A19" s="979"/>
      <c r="B19" s="980"/>
      <c r="C19" s="981"/>
      <c r="D19" s="982"/>
      <c r="E19" s="982"/>
      <c r="F19" s="983"/>
      <c r="G19" s="983"/>
      <c r="H19" s="983"/>
      <c r="I19" s="983"/>
      <c r="J19" s="984"/>
      <c r="K19" s="981"/>
      <c r="L19" s="981"/>
      <c r="M19" s="981"/>
      <c r="N19" s="981"/>
      <c r="O19" s="981"/>
      <c r="P19" s="981"/>
      <c r="Q19" s="981"/>
      <c r="R19" s="981"/>
      <c r="S19" s="981"/>
      <c r="T19" s="981"/>
      <c r="U19" s="981"/>
      <c r="V19" s="981"/>
      <c r="W19" s="981"/>
      <c r="X19" s="981"/>
      <c r="Y19" s="981"/>
      <c r="Z19" s="981"/>
      <c r="AA19" s="981"/>
    </row>
    <row r="20" spans="1:44" s="709" customFormat="1" ht="24.95" customHeight="1">
      <c r="A20" s="707"/>
      <c r="B20" s="1284" t="s">
        <v>1488</v>
      </c>
      <c r="C20" s="1284"/>
      <c r="D20" s="1284"/>
      <c r="E20" s="1284"/>
      <c r="F20" s="1284"/>
      <c r="G20" s="1284"/>
      <c r="H20" s="1284"/>
      <c r="I20" s="1284"/>
      <c r="J20" s="1284"/>
      <c r="K20" s="1284"/>
      <c r="L20" s="1284"/>
      <c r="M20" s="1284"/>
      <c r="N20" s="1284"/>
      <c r="O20" s="1284"/>
      <c r="P20" s="985"/>
      <c r="Q20" s="708"/>
      <c r="R20" s="708"/>
      <c r="S20" s="708"/>
      <c r="T20" s="708"/>
      <c r="U20" s="708"/>
      <c r="V20" s="708"/>
      <c r="W20" s="708"/>
      <c r="X20" s="708"/>
      <c r="Y20" s="708"/>
      <c r="Z20" s="708"/>
      <c r="AA20" s="708"/>
    </row>
    <row r="21" spans="1:44" s="710" customFormat="1" ht="24.95" customHeight="1">
      <c r="A21" s="707"/>
      <c r="B21" s="1284"/>
      <c r="C21" s="1284"/>
      <c r="D21" s="1284"/>
      <c r="E21" s="1284"/>
      <c r="F21" s="1284"/>
      <c r="G21" s="1284"/>
      <c r="H21" s="1284"/>
      <c r="I21" s="1284"/>
      <c r="J21" s="1284"/>
      <c r="K21" s="1284"/>
      <c r="L21" s="1284"/>
      <c r="M21" s="1284"/>
      <c r="N21" s="1284"/>
      <c r="O21" s="1284"/>
      <c r="P21" s="985"/>
      <c r="Q21" s="708"/>
      <c r="R21" s="708"/>
      <c r="S21" s="708"/>
      <c r="T21" s="708"/>
      <c r="U21" s="708"/>
      <c r="V21" s="708"/>
      <c r="W21" s="708"/>
      <c r="X21" s="708"/>
      <c r="Y21" s="708"/>
      <c r="Z21" s="708"/>
      <c r="AA21" s="708"/>
      <c r="AB21" s="709"/>
      <c r="AC21" s="709"/>
      <c r="AD21" s="709"/>
      <c r="AE21" s="709"/>
      <c r="AF21" s="709"/>
      <c r="AG21" s="709"/>
      <c r="AH21" s="709"/>
      <c r="AI21" s="709"/>
      <c r="AJ21" s="709"/>
      <c r="AK21" s="709"/>
      <c r="AL21" s="709"/>
      <c r="AM21" s="709"/>
      <c r="AN21" s="709"/>
      <c r="AO21" s="709"/>
      <c r="AP21" s="709"/>
      <c r="AQ21" s="709"/>
      <c r="AR21" s="709"/>
    </row>
    <row r="22" spans="1:44" s="709" customFormat="1" ht="24.95" customHeight="1">
      <c r="A22" s="986"/>
      <c r="B22" s="1284"/>
      <c r="C22" s="1284"/>
      <c r="D22" s="1284"/>
      <c r="E22" s="1284"/>
      <c r="F22" s="1284"/>
      <c r="G22" s="1284"/>
      <c r="H22" s="1284"/>
      <c r="I22" s="1284"/>
      <c r="J22" s="1284"/>
      <c r="K22" s="1284"/>
      <c r="L22" s="1284"/>
      <c r="M22" s="1284"/>
      <c r="N22" s="1284"/>
      <c r="O22" s="1284"/>
      <c r="P22" s="987"/>
      <c r="Q22" s="708"/>
      <c r="R22" s="708"/>
      <c r="S22" s="708"/>
      <c r="T22" s="708"/>
      <c r="U22" s="708"/>
      <c r="V22" s="708"/>
      <c r="W22" s="708"/>
      <c r="X22" s="708"/>
      <c r="Y22" s="708"/>
      <c r="Z22" s="708"/>
      <c r="AA22" s="708"/>
    </row>
    <row r="23" spans="1:44" s="709" customFormat="1" ht="24.95" customHeight="1">
      <c r="A23" s="986"/>
      <c r="B23" s="1284"/>
      <c r="C23" s="1284"/>
      <c r="D23" s="1284"/>
      <c r="E23" s="1284"/>
      <c r="F23" s="1284"/>
      <c r="G23" s="1284"/>
      <c r="H23" s="1284"/>
      <c r="I23" s="1284"/>
      <c r="J23" s="1284"/>
      <c r="K23" s="1284"/>
      <c r="L23" s="1284"/>
      <c r="M23" s="1284"/>
      <c r="N23" s="1284"/>
      <c r="O23" s="1284"/>
      <c r="P23" s="987"/>
      <c r="Q23" s="708"/>
      <c r="R23" s="708"/>
      <c r="S23" s="708"/>
      <c r="T23" s="708"/>
      <c r="U23" s="708"/>
      <c r="V23" s="708"/>
      <c r="W23" s="708"/>
      <c r="X23" s="708"/>
      <c r="Y23" s="708"/>
      <c r="Z23" s="708"/>
      <c r="AA23" s="708"/>
    </row>
    <row r="24" spans="1:44" s="709" customFormat="1" ht="24.95" customHeight="1">
      <c r="A24" s="986"/>
      <c r="B24" s="987"/>
      <c r="C24" s="987"/>
      <c r="D24" s="995"/>
      <c r="E24" s="996"/>
      <c r="F24" s="995"/>
      <c r="G24" s="995"/>
      <c r="H24" s="995"/>
      <c r="I24" s="995"/>
      <c r="J24" s="997"/>
      <c r="K24" s="987"/>
      <c r="L24" s="987"/>
      <c r="M24" s="987"/>
      <c r="N24" s="987"/>
      <c r="O24" s="987"/>
      <c r="P24" s="987"/>
      <c r="Q24" s="708"/>
      <c r="R24" s="708"/>
      <c r="S24" s="708"/>
      <c r="T24" s="708"/>
      <c r="U24" s="708"/>
      <c r="V24" s="708"/>
      <c r="W24" s="708"/>
      <c r="X24" s="708"/>
      <c r="Y24" s="708"/>
      <c r="Z24" s="708"/>
      <c r="AA24" s="708"/>
    </row>
    <row r="25" spans="1:44" s="709" customFormat="1" ht="24.95" customHeight="1">
      <c r="A25" s="986"/>
      <c r="B25" s="987"/>
      <c r="C25" s="1001" t="s">
        <v>1441</v>
      </c>
      <c r="D25" s="995"/>
      <c r="E25" s="996"/>
      <c r="F25" s="995"/>
      <c r="G25" s="995"/>
      <c r="H25" s="995"/>
      <c r="I25" s="995"/>
      <c r="J25" s="997"/>
      <c r="K25" s="987"/>
      <c r="L25" s="987"/>
      <c r="M25" s="987"/>
      <c r="N25" s="987"/>
      <c r="O25" s="987"/>
      <c r="P25" s="987"/>
      <c r="Q25" s="708"/>
      <c r="R25" s="708"/>
      <c r="S25" s="708"/>
      <c r="T25" s="708"/>
      <c r="U25" s="708"/>
      <c r="V25" s="708"/>
      <c r="W25" s="708"/>
      <c r="X25" s="708"/>
      <c r="Y25" s="708"/>
      <c r="Z25" s="708"/>
      <c r="AA25" s="708"/>
    </row>
    <row r="26" spans="1:44" s="709" customFormat="1" ht="24.95" customHeight="1">
      <c r="A26" s="986"/>
      <c r="B26" s="987"/>
      <c r="C26" s="1004" t="s">
        <v>1443</v>
      </c>
      <c r="D26" s="995"/>
      <c r="E26" s="996"/>
      <c r="F26" s="995"/>
      <c r="G26" s="995"/>
      <c r="H26" s="995"/>
      <c r="I26" s="995"/>
      <c r="J26" s="997"/>
      <c r="K26" s="987"/>
      <c r="L26" s="987"/>
      <c r="M26" s="987"/>
      <c r="N26" s="987"/>
      <c r="O26" s="987"/>
      <c r="P26" s="987"/>
      <c r="Q26" s="708"/>
      <c r="R26" s="708"/>
      <c r="S26" s="708"/>
      <c r="T26" s="708"/>
      <c r="U26" s="708"/>
      <c r="V26" s="708"/>
      <c r="W26" s="708"/>
      <c r="X26" s="708"/>
      <c r="Y26" s="708"/>
      <c r="Z26" s="708"/>
      <c r="AA26" s="708"/>
    </row>
    <row r="27" spans="1:44" s="709" customFormat="1" ht="24.95" customHeight="1">
      <c r="A27" s="986"/>
      <c r="B27" s="987"/>
      <c r="C27" s="987"/>
      <c r="D27" s="995"/>
      <c r="E27" s="996"/>
      <c r="F27" s="995"/>
      <c r="G27" s="995"/>
      <c r="H27" s="995"/>
      <c r="I27" s="995"/>
      <c r="J27" s="997"/>
      <c r="K27" s="987"/>
      <c r="L27" s="987"/>
      <c r="M27" s="987"/>
      <c r="N27" s="987"/>
      <c r="O27" s="987"/>
      <c r="P27" s="987"/>
      <c r="Q27" s="708"/>
      <c r="R27" s="708"/>
      <c r="S27" s="708"/>
      <c r="T27" s="708"/>
      <c r="U27" s="708"/>
      <c r="V27" s="708"/>
      <c r="W27" s="708"/>
      <c r="X27" s="708"/>
      <c r="Y27" s="708"/>
      <c r="Z27" s="708"/>
      <c r="AA27" s="708"/>
    </row>
    <row r="28" spans="1:44" s="709" customFormat="1" ht="24.95" customHeight="1">
      <c r="A28" s="986"/>
      <c r="B28" s="987"/>
      <c r="C28" s="998" t="s">
        <v>1433</v>
      </c>
      <c r="D28" s="999" t="s">
        <v>1133</v>
      </c>
      <c r="E28" s="1811" t="s">
        <v>1434</v>
      </c>
      <c r="F28" s="993"/>
      <c r="G28" s="993"/>
      <c r="H28" s="993"/>
      <c r="I28" s="993"/>
      <c r="J28" s="993"/>
      <c r="K28" s="993"/>
      <c r="L28" s="987"/>
      <c r="M28" s="987"/>
      <c r="N28" s="987"/>
      <c r="O28" s="987"/>
      <c r="P28" s="987"/>
      <c r="Q28" s="708"/>
      <c r="R28" s="1003"/>
      <c r="S28" s="708"/>
      <c r="T28" s="708"/>
      <c r="U28" s="708"/>
      <c r="V28" s="708"/>
      <c r="W28" s="708"/>
      <c r="X28" s="708"/>
      <c r="Y28" s="708"/>
      <c r="Z28" s="708"/>
      <c r="AA28" s="708"/>
    </row>
    <row r="29" spans="1:44" s="709" customFormat="1" ht="24.95" customHeight="1">
      <c r="A29" s="986"/>
      <c r="B29" s="987"/>
      <c r="C29" s="986"/>
      <c r="D29" s="986"/>
      <c r="E29" s="986"/>
      <c r="F29" s="986"/>
      <c r="G29" s="986"/>
      <c r="H29" s="986"/>
      <c r="I29" s="986"/>
      <c r="J29" s="986"/>
      <c r="K29" s="986"/>
      <c r="L29" s="986"/>
      <c r="M29" s="986"/>
      <c r="N29" s="986"/>
      <c r="O29" s="987"/>
      <c r="P29" s="987"/>
      <c r="Q29" s="708"/>
      <c r="R29" s="1003"/>
      <c r="S29" s="708"/>
      <c r="T29" s="708"/>
      <c r="U29" s="708"/>
      <c r="V29" s="708"/>
      <c r="W29" s="708"/>
      <c r="X29" s="708"/>
      <c r="Y29" s="708"/>
      <c r="Z29" s="708"/>
      <c r="AA29" s="708"/>
    </row>
    <row r="30" spans="1:44" s="709" customFormat="1" ht="24.95" customHeight="1" thickBot="1">
      <c r="A30" s="988"/>
      <c r="B30" s="988"/>
      <c r="C30" s="988"/>
      <c r="D30" s="988"/>
      <c r="E30" s="988"/>
      <c r="F30" s="988"/>
      <c r="G30" s="988"/>
      <c r="H30" s="988"/>
      <c r="I30" s="988"/>
      <c r="J30" s="988"/>
      <c r="K30" s="988"/>
      <c r="L30" s="988"/>
      <c r="M30" s="988"/>
      <c r="N30" s="988"/>
      <c r="O30" s="988"/>
      <c r="P30" s="988"/>
      <c r="Q30" s="988"/>
      <c r="R30" s="988"/>
      <c r="S30" s="988"/>
      <c r="T30" s="988"/>
      <c r="U30" s="988"/>
      <c r="V30" s="988"/>
      <c r="W30" s="988"/>
      <c r="X30" s="988"/>
      <c r="Y30" s="988"/>
      <c r="Z30" s="988"/>
      <c r="AA30" s="988"/>
    </row>
    <row r="31" spans="1:44" s="709" customFormat="1" ht="24.95" customHeight="1">
      <c r="A31" s="986"/>
      <c r="B31" s="1039"/>
      <c r="C31" s="1040"/>
      <c r="D31" s="1041"/>
      <c r="E31" s="1041"/>
      <c r="F31" s="1041"/>
      <c r="G31" s="1041"/>
      <c r="H31" s="1041"/>
      <c r="I31" s="1041"/>
      <c r="J31" s="1042"/>
      <c r="K31" s="1040"/>
      <c r="L31" s="1040"/>
      <c r="M31" s="1040"/>
      <c r="N31" s="1043"/>
      <c r="O31" s="988"/>
      <c r="P31" s="988"/>
      <c r="Q31" s="1812" t="s">
        <v>1545</v>
      </c>
      <c r="R31" s="1812"/>
      <c r="S31" s="1812"/>
      <c r="T31" s="1812"/>
      <c r="U31" s="1812"/>
      <c r="V31" s="1812"/>
      <c r="W31" s="1812"/>
      <c r="X31" s="1812"/>
      <c r="Y31" s="1812"/>
      <c r="Z31" s="1812"/>
      <c r="AA31" s="1812"/>
    </row>
    <row r="32" spans="1:44" s="709" customFormat="1" ht="24.95" customHeight="1">
      <c r="A32" s="986"/>
      <c r="B32" s="1044" t="s">
        <v>1489</v>
      </c>
      <c r="C32" s="1045" t="s">
        <v>1490</v>
      </c>
      <c r="D32" s="1046"/>
      <c r="E32" s="1046"/>
      <c r="F32" s="1046"/>
      <c r="G32" s="1046"/>
      <c r="H32" s="1046"/>
      <c r="I32" s="1046"/>
      <c r="J32" s="1047"/>
      <c r="K32" s="1048"/>
      <c r="L32" s="1048"/>
      <c r="M32" s="1048"/>
      <c r="N32" s="1049"/>
      <c r="O32" s="988"/>
      <c r="P32" s="988"/>
      <c r="Q32" s="1813"/>
      <c r="R32" s="1813"/>
      <c r="S32" s="1813"/>
      <c r="T32" s="1813"/>
      <c r="U32" s="1813"/>
      <c r="V32" s="1813"/>
      <c r="W32" s="1813"/>
      <c r="X32" s="1813"/>
      <c r="Y32" s="1813"/>
      <c r="Z32" s="1813"/>
      <c r="AA32" s="1813"/>
    </row>
    <row r="33" spans="1:27" s="709" customFormat="1" ht="24.95" customHeight="1" thickBot="1">
      <c r="A33" s="986"/>
      <c r="B33" s="1044"/>
      <c r="C33" s="1050" t="str">
        <f ca="1">MID(LEFT(CELL("filename",A1),FIND("[",CELL("filename",A1))-2),SEARCH("µ",SUBSTITUTE(LEFT(CELL("filename",A1),FIND("[",CELL("filename",A1))-2),"\","µ",LEN(LEFT(CELL("filename",A1),FIND("[",CELL("filename",A1))-2))-LEN(SUBSTITUTE(LEFT(CELL("filename",A1),FIND("[",CELL("filename",A1))-2),"\",""))))+1,100)</f>
        <v>ff-fiches-fabrication-maj-08-2020</v>
      </c>
      <c r="D33" s="1051"/>
      <c r="E33" s="1051"/>
      <c r="F33" s="1051"/>
      <c r="G33" s="1051"/>
      <c r="H33" s="1051"/>
      <c r="I33" s="1051"/>
      <c r="J33" s="1052"/>
      <c r="K33" s="1052"/>
      <c r="L33" s="1053"/>
      <c r="M33" s="1053"/>
      <c r="N33" s="1054"/>
      <c r="O33" s="1053"/>
      <c r="P33" s="988"/>
      <c r="Q33" s="1814" t="s">
        <v>216</v>
      </c>
      <c r="R33" s="1815"/>
      <c r="S33" s="1815"/>
      <c r="T33" s="1815"/>
      <c r="U33" s="1816"/>
      <c r="V33" s="1817"/>
      <c r="W33" s="1817"/>
      <c r="X33" s="1818" t="s">
        <v>20</v>
      </c>
      <c r="Y33" s="1819" t="s">
        <v>221</v>
      </c>
      <c r="Z33" s="1819" t="s">
        <v>222</v>
      </c>
      <c r="AA33" s="1820" t="s">
        <v>223</v>
      </c>
    </row>
    <row r="34" spans="1:27" s="709" customFormat="1" ht="24.95" customHeight="1">
      <c r="A34" s="986"/>
      <c r="B34" s="1044">
        <f>ROW()</f>
        <v>34</v>
      </c>
      <c r="C34" s="1055" t="str">
        <f ca="1">_xlfn.FORMULATEXT(C33)</f>
        <v>=STXT(GAUCHE(CELLULE("filename";A1);TROUVE("[";CELLULE("filename";A1))-2);CHERCHE("µ";SUBSTITUE(GAUCHE(CELLULE("filename";A1);TROUVE("[";CELLULE("filename";A1))-2);"\";"µ";NBCAR(GAUCHE(CELLULE("filename";A1);TROUVE("[";CELLULE("filename";A1))-2))-NBCAR(SUBSTITUE(GAUCHE(CELLULE("filename";A1);TROUVE("[";CELLULE("filename";A1))-2);"\";""))))+1;100)</v>
      </c>
      <c r="D34" s="1055"/>
      <c r="E34" s="1055"/>
      <c r="F34" s="1055"/>
      <c r="G34" s="1055"/>
      <c r="H34" s="1055"/>
      <c r="I34" s="1055"/>
      <c r="J34" s="1055"/>
      <c r="K34" s="1055"/>
      <c r="L34" s="1055"/>
      <c r="M34" s="1055"/>
      <c r="N34" s="1056"/>
      <c r="O34" s="1055" t="s">
        <v>1392</v>
      </c>
      <c r="P34" s="988"/>
      <c r="Q34" s="1821" t="s">
        <v>217</v>
      </c>
      <c r="R34" s="1822" t="s">
        <v>218</v>
      </c>
      <c r="S34" s="1822" t="s">
        <v>219</v>
      </c>
      <c r="T34" s="1822" t="s">
        <v>220</v>
      </c>
      <c r="U34" s="1823"/>
      <c r="V34" s="1824"/>
      <c r="W34" s="1824"/>
      <c r="X34" s="1825"/>
      <c r="Y34" s="1826"/>
      <c r="Z34" s="1826"/>
      <c r="AA34" s="1827"/>
    </row>
    <row r="35" spans="1:27" s="709" customFormat="1" ht="24.95" customHeight="1" thickBot="1">
      <c r="A35" s="986"/>
      <c r="B35" s="1057"/>
      <c r="C35" s="1058" t="s">
        <v>1491</v>
      </c>
      <c r="D35" s="1059"/>
      <c r="E35" s="1059"/>
      <c r="F35" s="1059"/>
      <c r="G35" s="1059"/>
      <c r="H35" s="1059"/>
      <c r="I35" s="1059"/>
      <c r="J35" s="1060"/>
      <c r="K35" s="1061"/>
      <c r="L35" s="1061"/>
      <c r="M35" s="1061"/>
      <c r="N35" s="1062"/>
      <c r="O35" s="988"/>
      <c r="P35" s="988"/>
      <c r="Q35" s="1828"/>
      <c r="R35" s="1829"/>
      <c r="S35" s="1829"/>
      <c r="T35" s="1829"/>
      <c r="U35" s="1830" t="s">
        <v>20</v>
      </c>
      <c r="V35" s="1831" t="s">
        <v>226</v>
      </c>
      <c r="W35" s="1831" t="s">
        <v>227</v>
      </c>
      <c r="X35" s="1832" t="s">
        <v>224</v>
      </c>
      <c r="Y35" s="1833" t="s">
        <v>225</v>
      </c>
      <c r="Z35" s="1833" t="s">
        <v>226</v>
      </c>
      <c r="AA35" s="1834" t="s">
        <v>227</v>
      </c>
    </row>
    <row r="36" spans="1:27" s="709" customFormat="1" ht="24.95" customHeight="1" thickBot="1">
      <c r="A36" s="986"/>
      <c r="B36" s="987"/>
      <c r="C36" s="988"/>
      <c r="D36" s="989"/>
      <c r="E36" s="989"/>
      <c r="F36" s="990"/>
      <c r="G36" s="990"/>
      <c r="H36" s="990"/>
      <c r="I36" s="990"/>
      <c r="J36" s="1000"/>
      <c r="K36" s="988"/>
      <c r="L36" s="988"/>
      <c r="M36" s="988"/>
      <c r="N36" s="988"/>
      <c r="O36" s="988"/>
      <c r="P36" s="988"/>
      <c r="Q36" s="1828"/>
      <c r="R36" s="1829"/>
      <c r="S36" s="1829"/>
      <c r="T36" s="1829"/>
      <c r="U36" s="1830"/>
      <c r="V36" s="1831"/>
      <c r="W36" s="1831"/>
      <c r="X36" s="1832"/>
      <c r="Y36" s="1833"/>
      <c r="Z36" s="1833"/>
      <c r="AA36" s="1834"/>
    </row>
    <row r="37" spans="1:27" s="709" customFormat="1" ht="24.95" customHeight="1">
      <c r="A37" s="986"/>
      <c r="B37" s="1063"/>
      <c r="C37" s="1064"/>
      <c r="D37" s="1065"/>
      <c r="E37" s="1065"/>
      <c r="F37" s="1066"/>
      <c r="G37" s="1066"/>
      <c r="H37" s="1066"/>
      <c r="I37" s="1066"/>
      <c r="J37" s="1067"/>
      <c r="K37" s="1064"/>
      <c r="L37" s="1068"/>
      <c r="M37" s="988"/>
      <c r="N37" s="988"/>
      <c r="O37" s="988"/>
      <c r="P37" s="988"/>
      <c r="Q37" s="1835" t="s">
        <v>228</v>
      </c>
      <c r="R37" s="1836" t="s">
        <v>229</v>
      </c>
      <c r="S37" s="1836" t="s">
        <v>230</v>
      </c>
      <c r="T37" s="1836" t="s">
        <v>231</v>
      </c>
      <c r="U37" s="1837" t="s">
        <v>1546</v>
      </c>
      <c r="V37" s="1836" t="s">
        <v>229</v>
      </c>
      <c r="W37" s="1836" t="s">
        <v>1547</v>
      </c>
      <c r="X37" s="1838">
        <v>1</v>
      </c>
      <c r="Y37" s="1839" t="s">
        <v>1168</v>
      </c>
      <c r="Z37" s="1839" t="s">
        <v>232</v>
      </c>
      <c r="AA37" s="1840" t="s">
        <v>232</v>
      </c>
    </row>
    <row r="38" spans="1:27" s="709" customFormat="1" ht="24.95" customHeight="1">
      <c r="A38" s="986"/>
      <c r="B38" s="1044" t="s">
        <v>1489</v>
      </c>
      <c r="C38" s="1069" t="s">
        <v>1492</v>
      </c>
      <c r="D38" s="1046"/>
      <c r="E38" s="1046"/>
      <c r="F38" s="1046"/>
      <c r="G38" s="1046"/>
      <c r="H38" s="1046"/>
      <c r="I38" s="1046"/>
      <c r="J38" s="1047"/>
      <c r="K38" s="1048"/>
      <c r="L38" s="1049"/>
      <c r="M38" s="988"/>
      <c r="N38" s="988"/>
      <c r="O38" s="988"/>
      <c r="P38" s="988"/>
      <c r="Q38" s="1841"/>
      <c r="R38" s="1842"/>
      <c r="S38" s="1842"/>
      <c r="T38" s="1842"/>
      <c r="U38" s="1843"/>
      <c r="V38" s="1842"/>
      <c r="W38" s="1842"/>
      <c r="X38" s="1844"/>
      <c r="Y38" s="1845"/>
      <c r="Z38" s="1845"/>
      <c r="AA38" s="1846"/>
    </row>
    <row r="39" spans="1:27" s="709" customFormat="1" ht="24.95" customHeight="1">
      <c r="A39" s="986"/>
      <c r="B39" s="1044"/>
      <c r="C39" s="1050" t="str">
        <f ca="1">RIGHT(CELL("filename",A1),LEN(CELL("filename",A1))-SEARCH("]",CELL("filename",A1)))</f>
        <v>Formats-Formules-Fonctions</v>
      </c>
      <c r="D39" s="1070"/>
      <c r="E39" s="1070"/>
      <c r="F39" s="1051"/>
      <c r="G39" s="1051"/>
      <c r="H39" s="1051"/>
      <c r="I39" s="1051"/>
      <c r="J39" s="1052"/>
      <c r="K39" s="1052"/>
      <c r="L39" s="1049"/>
      <c r="M39" s="988"/>
      <c r="N39" s="1053"/>
      <c r="O39" s="1053"/>
      <c r="P39" s="988"/>
      <c r="Q39" s="1835" t="s">
        <v>233</v>
      </c>
      <c r="R39" s="1836" t="s">
        <v>234</v>
      </c>
      <c r="S39" s="1836" t="s">
        <v>235</v>
      </c>
      <c r="T39" s="1836" t="s">
        <v>236</v>
      </c>
      <c r="U39" s="1847" t="s">
        <v>1548</v>
      </c>
      <c r="V39" s="1848" t="s">
        <v>1549</v>
      </c>
      <c r="W39" s="1848" t="s">
        <v>1550</v>
      </c>
      <c r="X39" s="1849" t="s">
        <v>1551</v>
      </c>
      <c r="Y39" s="1850" t="s">
        <v>1168</v>
      </c>
      <c r="Z39" s="1850" t="s">
        <v>232</v>
      </c>
      <c r="AA39" s="1851" t="s">
        <v>232</v>
      </c>
    </row>
    <row r="40" spans="1:27" s="709" customFormat="1" ht="24.95" customHeight="1">
      <c r="A40" s="986"/>
      <c r="B40" s="1044">
        <f>ROW()</f>
        <v>40</v>
      </c>
      <c r="C40" s="1055" t="str">
        <f ca="1">_xlfn.FORMULATEXT(C39)</f>
        <v>=DROITE(CELLULE("filename";A1);NBCAR(CELLULE("filename";A1))-CHERCHE("]";CELLULE("filename";A1)))</v>
      </c>
      <c r="D40" s="1055"/>
      <c r="E40" s="1055"/>
      <c r="F40" s="1055"/>
      <c r="G40" s="1055"/>
      <c r="H40" s="1055"/>
      <c r="I40" s="1055"/>
      <c r="J40" s="1055"/>
      <c r="K40" s="1055"/>
      <c r="L40" s="1049"/>
      <c r="M40" s="988"/>
      <c r="N40" s="1055"/>
      <c r="O40" s="1055"/>
      <c r="P40" s="988"/>
      <c r="Q40" s="1852"/>
      <c r="R40" s="1853"/>
      <c r="S40" s="1853"/>
      <c r="T40" s="1853"/>
      <c r="U40" s="1854"/>
      <c r="V40" s="1855"/>
      <c r="W40" s="1855"/>
      <c r="X40" s="1856"/>
      <c r="Y40" s="1857"/>
      <c r="Z40" s="1857"/>
      <c r="AA40" s="1858"/>
    </row>
    <row r="41" spans="1:27" s="709" customFormat="1" ht="24.95" customHeight="1" thickBot="1">
      <c r="A41" s="986"/>
      <c r="B41" s="1071"/>
      <c r="C41" s="1058" t="s">
        <v>1491</v>
      </c>
      <c r="D41" s="1059"/>
      <c r="E41" s="1059"/>
      <c r="F41" s="1059"/>
      <c r="G41" s="1059"/>
      <c r="H41" s="1059"/>
      <c r="I41" s="1059"/>
      <c r="J41" s="1060"/>
      <c r="K41" s="1061"/>
      <c r="L41" s="1062"/>
      <c r="M41" s="988"/>
      <c r="N41" s="988"/>
      <c r="O41" s="988"/>
      <c r="P41" s="988"/>
      <c r="Q41" s="1835" t="s">
        <v>237</v>
      </c>
      <c r="R41" s="1836" t="s">
        <v>238</v>
      </c>
      <c r="S41" s="1836" t="s">
        <v>239</v>
      </c>
      <c r="T41" s="1836" t="s">
        <v>240</v>
      </c>
      <c r="U41" s="1847" t="s">
        <v>1552</v>
      </c>
      <c r="V41" s="1848" t="s">
        <v>1553</v>
      </c>
      <c r="W41" s="1848" t="s">
        <v>1554</v>
      </c>
      <c r="X41" s="1849" t="s">
        <v>232</v>
      </c>
      <c r="Y41" s="1859" t="s">
        <v>232</v>
      </c>
      <c r="Z41" s="1850">
        <v>5</v>
      </c>
      <c r="AA41" s="1851" t="s">
        <v>232</v>
      </c>
    </row>
    <row r="42" spans="1:27" s="709" customFormat="1" ht="24.95" customHeight="1" thickBot="1">
      <c r="A42" s="986"/>
      <c r="B42" s="987"/>
      <c r="C42" s="988"/>
      <c r="D42" s="989"/>
      <c r="E42" s="989"/>
      <c r="F42" s="990"/>
      <c r="G42" s="990"/>
      <c r="H42" s="990"/>
      <c r="I42" s="990"/>
      <c r="J42" s="1000"/>
      <c r="K42" s="988"/>
      <c r="L42" s="988"/>
      <c r="M42" s="988"/>
      <c r="N42" s="988"/>
      <c r="O42" s="988"/>
      <c r="P42" s="988"/>
      <c r="Q42" s="1852"/>
      <c r="R42" s="1853"/>
      <c r="S42" s="1853"/>
      <c r="T42" s="1853"/>
      <c r="U42" s="1854"/>
      <c r="V42" s="1855"/>
      <c r="W42" s="1855"/>
      <c r="X42" s="1856"/>
      <c r="Y42" s="1860"/>
      <c r="Z42" s="1857"/>
      <c r="AA42" s="1858"/>
    </row>
    <row r="43" spans="1:27" s="709" customFormat="1" ht="24.95" customHeight="1">
      <c r="A43" s="986"/>
      <c r="B43" s="1039"/>
      <c r="C43" s="1040"/>
      <c r="D43" s="1041"/>
      <c r="E43" s="1041"/>
      <c r="F43" s="1041"/>
      <c r="G43" s="1041"/>
      <c r="H43" s="1041"/>
      <c r="I43" s="1041"/>
      <c r="J43" s="1042"/>
      <c r="K43" s="1040"/>
      <c r="L43" s="1040"/>
      <c r="M43" s="1040"/>
      <c r="N43" s="1043"/>
      <c r="O43" s="988"/>
      <c r="P43" s="988"/>
      <c r="Q43" s="1835" t="s">
        <v>241</v>
      </c>
      <c r="R43" s="1836" t="s">
        <v>242</v>
      </c>
      <c r="S43" s="1836" t="s">
        <v>243</v>
      </c>
      <c r="T43" s="1836" t="s">
        <v>244</v>
      </c>
      <c r="U43" s="1847" t="s">
        <v>1555</v>
      </c>
      <c r="V43" s="1848" t="s">
        <v>1556</v>
      </c>
      <c r="W43" s="1848" t="s">
        <v>1557</v>
      </c>
      <c r="X43" s="1849" t="s">
        <v>232</v>
      </c>
      <c r="Y43" s="1859" t="s">
        <v>232</v>
      </c>
      <c r="Z43" s="1859" t="s">
        <v>232</v>
      </c>
      <c r="AA43" s="1851">
        <v>5</v>
      </c>
    </row>
    <row r="44" spans="1:27" s="709" customFormat="1" ht="24.95" customHeight="1">
      <c r="A44" s="986"/>
      <c r="B44" s="1044" t="s">
        <v>1489</v>
      </c>
      <c r="C44" s="1069" t="s">
        <v>1493</v>
      </c>
      <c r="D44" s="1046"/>
      <c r="E44" s="1046"/>
      <c r="F44" s="1046"/>
      <c r="G44" s="1046"/>
      <c r="H44" s="1046"/>
      <c r="I44" s="1046"/>
      <c r="J44" s="1047"/>
      <c r="K44" s="1048"/>
      <c r="L44" s="1048"/>
      <c r="M44" s="1048"/>
      <c r="N44" s="1049"/>
      <c r="O44" s="988"/>
      <c r="P44" s="988"/>
      <c r="Q44" s="1852"/>
      <c r="R44" s="1853"/>
      <c r="S44" s="1853"/>
      <c r="T44" s="1853"/>
      <c r="U44" s="1854"/>
      <c r="V44" s="1855"/>
      <c r="W44" s="1855"/>
      <c r="X44" s="1856"/>
      <c r="Y44" s="1860"/>
      <c r="Z44" s="1860"/>
      <c r="AA44" s="1858"/>
    </row>
    <row r="45" spans="1:27" s="709" customFormat="1" ht="24.95" customHeight="1">
      <c r="A45" s="986"/>
      <c r="B45" s="1044"/>
      <c r="C45" s="1050" t="str">
        <f t="array" aca="1" ref="C45" ca="1">MID(CELL("filename",A1),SEARCH("[",CELL("filename",A1))+1,SEARCH("]",CELL("filename",A1))-SEARCH("[",CELL("filename",A1))-1)</f>
        <v>ff-18-restauration-avec-photos.xlsx</v>
      </c>
      <c r="D45" s="1070"/>
      <c r="E45" s="1070"/>
      <c r="F45" s="1070"/>
      <c r="G45" s="1070"/>
      <c r="H45" s="1051"/>
      <c r="I45" s="1051"/>
      <c r="J45" s="1052"/>
      <c r="K45" s="1052"/>
      <c r="L45" s="1053"/>
      <c r="M45" s="1053"/>
      <c r="N45" s="1049"/>
      <c r="O45" s="988"/>
      <c r="P45" s="988"/>
      <c r="Q45" s="1861" t="s">
        <v>1456</v>
      </c>
      <c r="R45" s="1862" t="s">
        <v>245</v>
      </c>
      <c r="S45" s="1862"/>
      <c r="T45" s="1862"/>
      <c r="U45" s="1862"/>
      <c r="V45" s="1862"/>
      <c r="W45" s="1862"/>
      <c r="X45" s="1862"/>
      <c r="Y45" s="1862"/>
      <c r="Z45" s="1862"/>
      <c r="AA45" s="1863"/>
    </row>
    <row r="46" spans="1:27" s="709" customFormat="1" ht="24.95" customHeight="1">
      <c r="A46" s="986"/>
      <c r="B46" s="1044">
        <f>ROW()</f>
        <v>46</v>
      </c>
      <c r="C46" s="1055" t="str">
        <f ca="1">_xlfn.FORMULATEXT(C45)</f>
        <v>{=STXT(CELLULE("filename";A1);CHERCHE("[";CELLULE("filename";A1))+1;CHERCHE("]";CELLULE("filename";A1))-CHERCHE("[";CELLULE("filename";A1))-1)}</v>
      </c>
      <c r="D46" s="1055"/>
      <c r="E46" s="1055"/>
      <c r="F46" s="1055"/>
      <c r="G46" s="1055"/>
      <c r="H46" s="1055"/>
      <c r="I46" s="1055"/>
      <c r="J46" s="1055"/>
      <c r="K46" s="1055"/>
      <c r="L46" s="1055"/>
      <c r="M46" s="1055"/>
      <c r="N46" s="1049"/>
      <c r="O46" s="988" t="s">
        <v>1392</v>
      </c>
      <c r="P46" s="988"/>
      <c r="Q46" s="1864"/>
      <c r="R46" s="1865"/>
      <c r="S46" s="1865"/>
      <c r="T46" s="1865"/>
      <c r="U46" s="1865"/>
      <c r="V46" s="1865"/>
      <c r="W46" s="1865"/>
      <c r="X46" s="1865"/>
      <c r="Y46" s="1865"/>
      <c r="Z46" s="1865"/>
      <c r="AA46" s="1866"/>
    </row>
    <row r="47" spans="1:27" s="709" customFormat="1" ht="24.95" customHeight="1" thickBot="1">
      <c r="A47" s="986"/>
      <c r="B47" s="1057"/>
      <c r="C47" s="1058" t="s">
        <v>1491</v>
      </c>
      <c r="D47" s="1072"/>
      <c r="E47" s="1072"/>
      <c r="F47" s="1072"/>
      <c r="G47" s="1072"/>
      <c r="H47" s="1072"/>
      <c r="I47" s="1072"/>
      <c r="J47" s="1072"/>
      <c r="K47" s="1072"/>
      <c r="L47" s="1072"/>
      <c r="M47" s="1072"/>
      <c r="N47" s="1073"/>
      <c r="O47" s="988"/>
      <c r="P47" s="988"/>
      <c r="Q47" s="1867"/>
      <c r="R47" s="1868" t="s">
        <v>1558</v>
      </c>
      <c r="S47" s="1868"/>
      <c r="T47" s="1868"/>
      <c r="U47" s="1868"/>
      <c r="V47" s="1868"/>
      <c r="W47" s="1868"/>
      <c r="X47" s="1868"/>
      <c r="Y47" s="1868"/>
      <c r="Z47" s="1868"/>
      <c r="AA47" s="1869"/>
    </row>
    <row r="48" spans="1:27" s="709" customFormat="1" ht="24.95" customHeight="1" thickBot="1">
      <c r="A48" s="986"/>
      <c r="B48" s="987"/>
      <c r="C48" s="988"/>
      <c r="D48" s="989"/>
      <c r="E48" s="989"/>
      <c r="F48" s="990"/>
      <c r="G48" s="990"/>
      <c r="H48" s="990"/>
      <c r="I48" s="990"/>
      <c r="J48" s="1000"/>
      <c r="K48" s="988"/>
      <c r="L48" s="988"/>
      <c r="M48" s="988"/>
      <c r="N48" s="988"/>
      <c r="O48" s="988"/>
      <c r="P48" s="988"/>
      <c r="Q48" s="988"/>
      <c r="R48" s="988"/>
      <c r="S48" s="988"/>
      <c r="T48" s="988"/>
      <c r="U48" s="988"/>
      <c r="V48" s="988"/>
      <c r="W48" s="988"/>
      <c r="X48" s="988"/>
      <c r="Y48" s="988"/>
      <c r="Z48" s="988"/>
      <c r="AA48" s="988"/>
    </row>
    <row r="49" spans="1:27" s="709" customFormat="1" ht="24.95" customHeight="1">
      <c r="A49" s="986"/>
      <c r="B49" s="1063"/>
      <c r="C49" s="1064"/>
      <c r="D49" s="1065"/>
      <c r="E49" s="1065"/>
      <c r="F49" s="1066"/>
      <c r="G49" s="1066"/>
      <c r="H49" s="1066"/>
      <c r="I49" s="1066"/>
      <c r="J49" s="1067"/>
      <c r="K49" s="1064"/>
      <c r="L49" s="1068"/>
      <c r="M49" s="988"/>
      <c r="N49" s="988"/>
      <c r="O49" s="988"/>
      <c r="P49" s="988"/>
      <c r="Q49" s="988"/>
      <c r="R49" s="988"/>
      <c r="S49" s="988"/>
      <c r="T49" s="988"/>
      <c r="U49" s="988"/>
      <c r="V49" s="988"/>
      <c r="W49" s="988"/>
      <c r="X49" s="988"/>
      <c r="Y49" s="988"/>
      <c r="Z49" s="988"/>
      <c r="AA49" s="988"/>
    </row>
    <row r="50" spans="1:27" s="709" customFormat="1" ht="24.95" customHeight="1">
      <c r="A50" s="986"/>
      <c r="B50" s="1044" t="s">
        <v>1489</v>
      </c>
      <c r="C50" s="1069" t="s">
        <v>1494</v>
      </c>
      <c r="D50" s="1046"/>
      <c r="E50" s="1046"/>
      <c r="F50" s="1046"/>
      <c r="G50" s="1046"/>
      <c r="H50" s="1046"/>
      <c r="I50" s="1046"/>
      <c r="J50" s="1047"/>
      <c r="K50" s="1048"/>
      <c r="L50" s="1049"/>
      <c r="M50" s="988"/>
      <c r="N50" s="988"/>
      <c r="O50" s="988"/>
      <c r="P50" s="988"/>
      <c r="Q50" s="988"/>
      <c r="R50" s="988"/>
      <c r="S50" s="988"/>
      <c r="T50" s="988"/>
      <c r="U50" s="988"/>
      <c r="V50" s="988"/>
      <c r="W50" s="988"/>
      <c r="X50" s="988"/>
      <c r="Y50" s="988"/>
      <c r="Z50" s="988"/>
      <c r="AA50" s="988"/>
    </row>
    <row r="51" spans="1:27" s="709" customFormat="1" ht="24.95" customHeight="1">
      <c r="A51" s="986"/>
      <c r="B51" s="1044"/>
      <c r="C51" s="1050" t="str">
        <f ca="1">RIGHT(CELL("filename",A1),LEN(CELL("filename",A1))-SEARCH("[",CELL("filename",A1))+1)</f>
        <v>[ff-18-restauration-avec-photos.xlsx]Formats-Formules-Fonctions</v>
      </c>
      <c r="D51" s="1070"/>
      <c r="E51" s="1070"/>
      <c r="F51" s="1070"/>
      <c r="G51" s="1070"/>
      <c r="H51" s="1070"/>
      <c r="I51" s="1070"/>
      <c r="J51" s="1052"/>
      <c r="K51" s="1052"/>
      <c r="L51" s="1049"/>
      <c r="M51" s="988"/>
      <c r="N51" s="1053"/>
      <c r="O51" s="1053"/>
      <c r="P51" s="988"/>
      <c r="Q51" s="988"/>
      <c r="R51" s="988"/>
      <c r="S51" s="988"/>
      <c r="T51" s="988"/>
      <c r="U51" s="988"/>
      <c r="V51" s="988"/>
      <c r="W51" s="988"/>
      <c r="X51" s="988"/>
      <c r="Y51" s="988"/>
      <c r="Z51" s="988"/>
      <c r="AA51" s="988"/>
    </row>
    <row r="52" spans="1:27" s="709" customFormat="1" ht="24.95" customHeight="1">
      <c r="A52" s="986"/>
      <c r="B52" s="1044">
        <f>ROW()</f>
        <v>52</v>
      </c>
      <c r="C52" s="1055" t="str">
        <f ca="1">_xlfn.FORMULATEXT(C51)</f>
        <v>=DROITE(CELLULE("filename";A1);NBCAR(CELLULE("filename";A1))-CHERCHE("[";CELLULE("filename";A1))+1)</v>
      </c>
      <c r="D52" s="1055"/>
      <c r="E52" s="1055"/>
      <c r="F52" s="1055"/>
      <c r="G52" s="1055"/>
      <c r="H52" s="1055"/>
      <c r="I52" s="1055"/>
      <c r="J52" s="1055"/>
      <c r="K52" s="1055"/>
      <c r="L52" s="1049"/>
      <c r="M52" s="988"/>
      <c r="N52" s="1055"/>
      <c r="O52" s="1055"/>
      <c r="P52" s="988"/>
      <c r="Q52" s="988"/>
      <c r="R52" s="988"/>
      <c r="S52" s="988"/>
      <c r="T52" s="988"/>
      <c r="U52" s="988"/>
      <c r="V52" s="988"/>
      <c r="W52" s="988"/>
      <c r="X52" s="988"/>
      <c r="Y52" s="988"/>
      <c r="Z52" s="988"/>
      <c r="AA52" s="988"/>
    </row>
    <row r="53" spans="1:27" s="709" customFormat="1" ht="24.95" customHeight="1" thickBot="1">
      <c r="A53" s="986"/>
      <c r="B53" s="1071"/>
      <c r="C53" s="1058" t="s">
        <v>1491</v>
      </c>
      <c r="D53" s="1059"/>
      <c r="E53" s="1059"/>
      <c r="F53" s="1059"/>
      <c r="G53" s="1059"/>
      <c r="H53" s="1059"/>
      <c r="I53" s="1059"/>
      <c r="J53" s="1060"/>
      <c r="K53" s="1061"/>
      <c r="L53" s="1062"/>
      <c r="M53" s="988"/>
      <c r="N53" s="988"/>
      <c r="O53" s="988"/>
      <c r="P53" s="988"/>
      <c r="Q53" s="988"/>
      <c r="R53" s="988"/>
      <c r="S53" s="988"/>
      <c r="T53" s="988"/>
      <c r="U53" s="988"/>
      <c r="V53" s="988"/>
      <c r="W53" s="988"/>
      <c r="X53" s="988"/>
      <c r="Y53" s="988"/>
      <c r="Z53" s="988"/>
      <c r="AA53" s="988"/>
    </row>
    <row r="54" spans="1:27" s="709" customFormat="1" ht="24.95" customHeight="1" thickBot="1">
      <c r="A54" s="986"/>
      <c r="B54" s="988"/>
      <c r="C54" s="988"/>
      <c r="D54" s="988"/>
      <c r="E54" s="988"/>
      <c r="F54" s="988"/>
      <c r="G54" s="988"/>
      <c r="H54" s="988"/>
      <c r="I54" s="988"/>
      <c r="J54" s="988"/>
      <c r="K54" s="988"/>
      <c r="L54" s="988"/>
      <c r="M54" s="988"/>
      <c r="N54" s="988"/>
      <c r="O54" s="988"/>
      <c r="P54" s="988"/>
      <c r="Q54" s="988"/>
      <c r="R54" s="988"/>
      <c r="S54" s="988"/>
      <c r="T54" s="988"/>
      <c r="U54" s="988"/>
      <c r="V54" s="988"/>
      <c r="W54" s="988"/>
      <c r="X54" s="988"/>
      <c r="Y54" s="988"/>
      <c r="Z54" s="988"/>
      <c r="AA54" s="988"/>
    </row>
    <row r="55" spans="1:27" s="709" customFormat="1" ht="24.95" customHeight="1">
      <c r="A55" s="986"/>
      <c r="B55" s="1063"/>
      <c r="C55" s="1040"/>
      <c r="D55" s="1041"/>
      <c r="E55" s="1041"/>
      <c r="F55" s="1041"/>
      <c r="G55" s="1041"/>
      <c r="H55" s="1041"/>
      <c r="I55" s="1041"/>
      <c r="J55" s="1074"/>
      <c r="K55" s="988"/>
      <c r="L55" s="988"/>
      <c r="M55" s="988"/>
      <c r="N55" s="988"/>
      <c r="O55" s="988"/>
      <c r="P55" s="988"/>
      <c r="Q55" s="988"/>
      <c r="R55" s="988"/>
      <c r="S55" s="988"/>
      <c r="T55" s="988"/>
      <c r="U55" s="988"/>
      <c r="V55" s="988"/>
      <c r="W55" s="988"/>
      <c r="X55" s="988"/>
      <c r="Y55" s="988"/>
      <c r="Z55" s="988"/>
      <c r="AA55" s="988"/>
    </row>
    <row r="56" spans="1:27" s="709" customFormat="1" ht="24.95" customHeight="1">
      <c r="A56" s="986"/>
      <c r="B56" s="1044" t="s">
        <v>1489</v>
      </c>
      <c r="C56" s="1069" t="s">
        <v>1435</v>
      </c>
      <c r="D56" s="1075"/>
      <c r="E56" s="1048"/>
      <c r="F56" s="1048"/>
      <c r="G56" s="1055"/>
      <c r="H56" s="1055"/>
      <c r="I56" s="1076"/>
      <c r="J56" s="1049"/>
      <c r="K56" s="988"/>
      <c r="L56" s="988"/>
      <c r="M56" s="988"/>
      <c r="N56" s="988"/>
      <c r="O56" s="988"/>
      <c r="P56" s="988"/>
      <c r="Q56" s="988"/>
      <c r="R56" s="988"/>
      <c r="S56" s="988"/>
      <c r="T56" s="988"/>
      <c r="U56" s="988"/>
      <c r="V56" s="988"/>
      <c r="W56" s="988"/>
      <c r="X56" s="988"/>
      <c r="Y56" s="988"/>
      <c r="Z56" s="988"/>
      <c r="AA56" s="988"/>
    </row>
    <row r="57" spans="1:27" s="709" customFormat="1" ht="24.95" customHeight="1">
      <c r="A57" s="986"/>
      <c r="B57" s="1044"/>
      <c r="C57" s="1050" t="str">
        <f t="array" aca="1" ref="C57" ca="1">LEFT(CELL("filename",A1),SEARCH("[",CELL("filename",A1))-1)</f>
        <v>E:\0-UPRT\1-UPRT.FR-SITE-WEB\ff-fiches-fabrications\ff-fiches-fabrication-maj-08-2020\</v>
      </c>
      <c r="D57" s="1070"/>
      <c r="E57" s="1070"/>
      <c r="F57" s="1070"/>
      <c r="G57" s="1070"/>
      <c r="H57" s="1070"/>
      <c r="I57" s="1051"/>
      <c r="J57" s="1049"/>
      <c r="K57" s="988"/>
      <c r="L57" s="1053"/>
      <c r="M57" s="1053"/>
      <c r="N57" s="1053"/>
      <c r="O57" s="1053"/>
      <c r="P57" s="988"/>
      <c r="Q57" s="988"/>
      <c r="R57" s="988"/>
      <c r="S57" s="988"/>
      <c r="T57" s="988"/>
      <c r="U57" s="988"/>
      <c r="V57" s="988"/>
      <c r="W57" s="988"/>
      <c r="X57" s="988"/>
      <c r="Y57" s="988"/>
      <c r="Z57" s="988"/>
      <c r="AA57" s="988"/>
    </row>
    <row r="58" spans="1:27" s="709" customFormat="1" ht="24.95" customHeight="1">
      <c r="A58" s="986"/>
      <c r="B58" s="1044">
        <f>ROW()</f>
        <v>58</v>
      </c>
      <c r="C58" s="1055" t="str">
        <f ca="1">_xlfn.FORMULATEXT(C57)</f>
        <v>{=GAUCHE(CELLULE("filename";A1);CHERCHE("[";CELLULE("filename";A1))-1)}</v>
      </c>
      <c r="D58" s="1055"/>
      <c r="E58" s="1055"/>
      <c r="F58" s="1055"/>
      <c r="G58" s="1055"/>
      <c r="H58" s="1055"/>
      <c r="I58" s="1055"/>
      <c r="J58" s="1049"/>
      <c r="K58" s="988"/>
      <c r="L58" s="1055"/>
      <c r="M58" s="1055"/>
      <c r="N58" s="1055"/>
      <c r="O58" s="1053"/>
      <c r="P58" s="988"/>
      <c r="Q58" s="988"/>
      <c r="R58" s="988"/>
      <c r="S58" s="988"/>
      <c r="T58" s="988"/>
      <c r="U58" s="988"/>
      <c r="V58" s="988"/>
      <c r="W58" s="988"/>
      <c r="X58" s="988"/>
      <c r="Y58" s="988"/>
      <c r="Z58" s="988"/>
      <c r="AA58" s="988"/>
    </row>
    <row r="59" spans="1:27" s="709" customFormat="1" ht="24.95" customHeight="1" thickBot="1">
      <c r="A59" s="986"/>
      <c r="B59" s="1071"/>
      <c r="C59" s="1058" t="s">
        <v>1491</v>
      </c>
      <c r="D59" s="1061"/>
      <c r="E59" s="1061"/>
      <c r="F59" s="1061"/>
      <c r="G59" s="1061"/>
      <c r="H59" s="1061"/>
      <c r="I59" s="1061"/>
      <c r="J59" s="1062"/>
      <c r="K59" s="988"/>
      <c r="L59" s="988"/>
      <c r="M59" s="988"/>
      <c r="N59" s="988"/>
      <c r="O59" s="988"/>
      <c r="P59" s="988"/>
      <c r="Q59" s="988"/>
      <c r="R59" s="988"/>
      <c r="S59" s="988"/>
      <c r="T59" s="988"/>
      <c r="U59" s="988"/>
      <c r="V59" s="988"/>
      <c r="W59" s="988"/>
      <c r="X59" s="988"/>
      <c r="Y59" s="988"/>
      <c r="Z59" s="988"/>
      <c r="AA59" s="988"/>
    </row>
    <row r="60" spans="1:27" s="709" customFormat="1" ht="24.95" customHeight="1" thickBot="1">
      <c r="A60" s="986"/>
      <c r="B60" s="987"/>
      <c r="C60" s="988"/>
      <c r="D60" s="989"/>
      <c r="E60" s="989"/>
      <c r="F60" s="990"/>
      <c r="G60" s="990"/>
      <c r="H60" s="990"/>
      <c r="I60" s="990"/>
      <c r="J60" s="1000"/>
      <c r="K60" s="988"/>
      <c r="L60" s="988"/>
      <c r="M60" s="988"/>
      <c r="N60" s="988"/>
      <c r="O60" s="988"/>
      <c r="P60" s="988"/>
      <c r="Q60" s="988"/>
      <c r="R60" s="988"/>
      <c r="S60" s="988"/>
      <c r="T60" s="988"/>
      <c r="U60" s="988"/>
      <c r="V60" s="988"/>
      <c r="W60" s="988"/>
      <c r="X60" s="988"/>
      <c r="Y60" s="988"/>
      <c r="Z60" s="988"/>
      <c r="AA60" s="988"/>
    </row>
    <row r="61" spans="1:27" s="709" customFormat="1" ht="24.95" customHeight="1">
      <c r="A61" s="986"/>
      <c r="B61" s="1039"/>
      <c r="C61" s="1040"/>
      <c r="D61" s="1041"/>
      <c r="E61" s="1041"/>
      <c r="F61" s="1041"/>
      <c r="G61" s="1041"/>
      <c r="H61" s="1041"/>
      <c r="I61" s="1041"/>
      <c r="J61" s="1042"/>
      <c r="K61" s="1040"/>
      <c r="L61" s="1043"/>
      <c r="M61" s="988"/>
      <c r="N61" s="988"/>
      <c r="O61" s="988"/>
      <c r="P61" s="988"/>
      <c r="Q61" s="988"/>
      <c r="R61" s="988"/>
      <c r="S61" s="988"/>
      <c r="T61" s="988"/>
      <c r="U61" s="988"/>
      <c r="V61" s="988"/>
      <c r="W61" s="988"/>
      <c r="X61" s="988"/>
      <c r="Y61" s="988"/>
      <c r="Z61" s="988"/>
      <c r="AA61" s="988"/>
    </row>
    <row r="62" spans="1:27" s="709" customFormat="1" ht="24.95" customHeight="1">
      <c r="A62" s="986"/>
      <c r="B62" s="1044" t="s">
        <v>1489</v>
      </c>
      <c r="C62" s="1069" t="s">
        <v>1436</v>
      </c>
      <c r="D62" s="1075"/>
      <c r="E62" s="1048"/>
      <c r="F62" s="1048"/>
      <c r="G62" s="1048"/>
      <c r="H62" s="1048"/>
      <c r="I62" s="1048"/>
      <c r="J62" s="1048"/>
      <c r="K62" s="1048"/>
      <c r="L62" s="1049"/>
      <c r="M62" s="988"/>
      <c r="N62" s="988"/>
      <c r="O62" s="988"/>
      <c r="P62" s="988"/>
      <c r="Q62" s="988"/>
      <c r="R62" s="988"/>
      <c r="S62" s="988"/>
      <c r="T62" s="988"/>
      <c r="U62" s="988"/>
      <c r="V62" s="988"/>
      <c r="W62" s="988"/>
      <c r="X62" s="988"/>
      <c r="Y62" s="988"/>
      <c r="Z62" s="988"/>
      <c r="AA62" s="988"/>
    </row>
    <row r="63" spans="1:27" s="709" customFormat="1" ht="24.95" customHeight="1">
      <c r="A63" s="986"/>
      <c r="B63" s="1044"/>
      <c r="C63" s="1050" t="str">
        <f t="array" aca="1" ref="C63" ca="1">LEFT(CELL("filename",A1),SEARCH("]",CELL("filename",A1)))</f>
        <v>E:\0-UPRT\1-UPRT.FR-SITE-WEB\ff-fiches-fabrications\ff-fiches-fabrication-maj-08-2020\[ff-18-restauration-avec-photos.xlsx]</v>
      </c>
      <c r="D63" s="1070"/>
      <c r="E63" s="1077"/>
      <c r="F63" s="1077"/>
      <c r="G63" s="1077"/>
      <c r="H63" s="1077"/>
      <c r="I63" s="1077"/>
      <c r="J63" s="1078"/>
      <c r="K63" s="1078"/>
      <c r="L63" s="1079"/>
      <c r="M63" s="988"/>
      <c r="N63" s="1053"/>
      <c r="O63" s="1053"/>
      <c r="P63" s="988"/>
      <c r="Q63" s="988"/>
      <c r="R63" s="988"/>
      <c r="S63" s="988"/>
      <c r="T63" s="988"/>
      <c r="U63" s="988"/>
      <c r="V63" s="988"/>
      <c r="W63" s="988"/>
      <c r="X63" s="988"/>
      <c r="Y63" s="988"/>
      <c r="Z63" s="988"/>
      <c r="AA63" s="988"/>
    </row>
    <row r="64" spans="1:27" s="709" customFormat="1" ht="24.95" customHeight="1">
      <c r="A64" s="986"/>
      <c r="B64" s="1044">
        <f>ROW()</f>
        <v>64</v>
      </c>
      <c r="C64" s="1055" t="str">
        <f ca="1">_xlfn.FORMULATEXT(C63)</f>
        <v>{=GAUCHE(CELLULE("filename";A1);CHERCHE("]";CELLULE("filename";A1)))}</v>
      </c>
      <c r="D64" s="1055"/>
      <c r="E64" s="1055"/>
      <c r="F64" s="1055"/>
      <c r="G64" s="1055"/>
      <c r="H64" s="1055"/>
      <c r="I64" s="1055"/>
      <c r="J64" s="1055"/>
      <c r="K64" s="1055"/>
      <c r="L64" s="1049"/>
      <c r="M64" s="988"/>
      <c r="N64" s="1055"/>
      <c r="O64" s="1055"/>
      <c r="P64" s="988"/>
      <c r="Q64" s="988"/>
      <c r="R64" s="988"/>
      <c r="S64" s="988"/>
      <c r="T64" s="988"/>
      <c r="U64" s="988"/>
      <c r="V64" s="988"/>
      <c r="W64" s="988"/>
      <c r="X64" s="988"/>
      <c r="Y64" s="988"/>
      <c r="Z64" s="988"/>
      <c r="AA64" s="988"/>
    </row>
    <row r="65" spans="1:27" s="709" customFormat="1" ht="24.95" customHeight="1" thickBot="1">
      <c r="A65" s="986"/>
      <c r="B65" s="1057"/>
      <c r="C65" s="1058" t="s">
        <v>1491</v>
      </c>
      <c r="D65" s="1061"/>
      <c r="E65" s="1061"/>
      <c r="F65" s="1061"/>
      <c r="G65" s="1061"/>
      <c r="H65" s="1061"/>
      <c r="I65" s="1061"/>
      <c r="J65" s="1061"/>
      <c r="K65" s="1061"/>
      <c r="L65" s="1062"/>
      <c r="M65" s="988"/>
      <c r="N65" s="988"/>
      <c r="O65" s="988"/>
      <c r="P65" s="988"/>
      <c r="Q65" s="988"/>
      <c r="R65" s="988"/>
      <c r="S65" s="988"/>
      <c r="T65" s="988"/>
      <c r="U65" s="988"/>
      <c r="V65" s="988"/>
      <c r="W65" s="988"/>
      <c r="X65" s="988"/>
      <c r="Y65" s="988"/>
      <c r="Z65" s="988"/>
      <c r="AA65" s="988"/>
    </row>
    <row r="66" spans="1:27" s="709" customFormat="1" ht="24.95" customHeight="1" thickBot="1">
      <c r="A66" s="986"/>
      <c r="B66" s="987"/>
      <c r="C66" s="988"/>
      <c r="D66" s="989"/>
      <c r="E66" s="989"/>
      <c r="F66" s="990"/>
      <c r="G66" s="990"/>
      <c r="H66" s="990"/>
      <c r="I66" s="990"/>
      <c r="J66" s="1000"/>
      <c r="K66" s="988"/>
      <c r="L66" s="988"/>
      <c r="M66" s="988"/>
      <c r="N66" s="988"/>
      <c r="O66" s="988"/>
      <c r="P66" s="988"/>
      <c r="Q66" s="988"/>
      <c r="R66" s="988"/>
      <c r="S66" s="988"/>
      <c r="T66" s="988"/>
      <c r="U66" s="988"/>
      <c r="V66" s="988"/>
      <c r="W66" s="988"/>
      <c r="X66" s="988"/>
      <c r="Y66" s="988"/>
      <c r="Z66" s="988"/>
      <c r="AA66" s="988"/>
    </row>
    <row r="67" spans="1:27" s="709" customFormat="1" ht="24.95" customHeight="1">
      <c r="A67" s="986"/>
      <c r="B67" s="1063"/>
      <c r="C67" s="1064"/>
      <c r="D67" s="1065"/>
      <c r="E67" s="1065"/>
      <c r="F67" s="1066"/>
      <c r="G67" s="1066"/>
      <c r="H67" s="1066"/>
      <c r="I67" s="1080"/>
      <c r="J67" s="1000"/>
      <c r="K67" s="988"/>
      <c r="L67" s="988"/>
      <c r="M67" s="988"/>
      <c r="N67" s="988"/>
      <c r="O67" s="988"/>
      <c r="P67" s="988"/>
      <c r="Q67" s="988"/>
      <c r="R67" s="988"/>
      <c r="S67" s="988"/>
      <c r="T67" s="988"/>
      <c r="U67" s="988"/>
      <c r="V67" s="988"/>
      <c r="W67" s="988"/>
      <c r="X67" s="988"/>
      <c r="Y67" s="988"/>
      <c r="Z67" s="988"/>
      <c r="AA67" s="988"/>
    </row>
    <row r="68" spans="1:27" s="709" customFormat="1" ht="24.95" customHeight="1">
      <c r="A68" s="986"/>
      <c r="B68" s="1044" t="s">
        <v>1489</v>
      </c>
      <c r="C68" s="1069" t="s">
        <v>1495</v>
      </c>
      <c r="D68" s="988"/>
      <c r="E68" s="989"/>
      <c r="F68" s="990"/>
      <c r="G68" s="990"/>
      <c r="H68" s="990"/>
      <c r="I68" s="1081"/>
      <c r="J68" s="1000"/>
      <c r="K68" s="988"/>
      <c r="L68" s="988"/>
      <c r="M68" s="988"/>
      <c r="N68" s="988"/>
      <c r="O68" s="988"/>
      <c r="P68" s="988"/>
      <c r="Q68" s="988"/>
      <c r="R68" s="988"/>
      <c r="S68" s="988"/>
      <c r="T68" s="988"/>
      <c r="U68" s="988"/>
      <c r="V68" s="988"/>
      <c r="W68" s="988"/>
      <c r="X68" s="988"/>
      <c r="Y68" s="988"/>
      <c r="Z68" s="988"/>
      <c r="AA68" s="988"/>
    </row>
    <row r="69" spans="1:27" s="709" customFormat="1" ht="24.95" customHeight="1">
      <c r="A69" s="986"/>
      <c r="B69" s="1044">
        <f>ROW()</f>
        <v>69</v>
      </c>
      <c r="C69" s="1082" t="s">
        <v>1496</v>
      </c>
      <c r="D69" s="1083"/>
      <c r="E69" s="989"/>
      <c r="F69" s="990"/>
      <c r="G69" s="990"/>
      <c r="H69" s="990"/>
      <c r="I69" s="1081"/>
      <c r="J69" s="1000"/>
      <c r="K69" s="988"/>
      <c r="L69" s="988"/>
      <c r="M69" s="988"/>
      <c r="N69" s="988"/>
      <c r="O69" s="988"/>
      <c r="P69" s="988"/>
      <c r="Q69" s="988"/>
      <c r="R69" s="988"/>
      <c r="S69" s="988"/>
      <c r="T69" s="988"/>
      <c r="U69" s="988"/>
      <c r="V69" s="988"/>
      <c r="W69" s="988"/>
      <c r="X69" s="988"/>
      <c r="Y69" s="988"/>
      <c r="Z69" s="988"/>
      <c r="AA69" s="988"/>
    </row>
    <row r="70" spans="1:27" s="709" customFormat="1" ht="24.95" customHeight="1" thickBot="1">
      <c r="A70" s="986"/>
      <c r="B70" s="1071"/>
      <c r="C70" s="1058" t="s">
        <v>1497</v>
      </c>
      <c r="D70" s="1084"/>
      <c r="E70" s="1085"/>
      <c r="F70" s="1086"/>
      <c r="G70" s="1086"/>
      <c r="H70" s="1086"/>
      <c r="I70" s="1087"/>
      <c r="J70" s="1000"/>
      <c r="K70" s="988"/>
      <c r="L70" s="988"/>
      <c r="M70" s="988"/>
      <c r="N70" s="988"/>
      <c r="O70" s="988"/>
      <c r="P70" s="988"/>
      <c r="Q70" s="988"/>
      <c r="R70" s="988"/>
      <c r="S70" s="988"/>
      <c r="T70" s="988"/>
      <c r="U70" s="988"/>
      <c r="V70" s="988"/>
      <c r="W70" s="988"/>
      <c r="X70" s="988"/>
      <c r="Y70" s="988"/>
      <c r="Z70" s="988"/>
      <c r="AA70" s="988"/>
    </row>
    <row r="71" spans="1:27" s="709" customFormat="1" ht="24.95" customHeight="1">
      <c r="A71" s="986"/>
      <c r="B71" s="987"/>
      <c r="C71" s="988"/>
      <c r="D71" s="989"/>
      <c r="E71" s="989"/>
      <c r="F71" s="990"/>
      <c r="G71" s="990"/>
      <c r="H71" s="990"/>
      <c r="I71" s="990"/>
      <c r="J71" s="1000"/>
      <c r="K71" s="988"/>
      <c r="L71" s="988"/>
      <c r="M71" s="988"/>
      <c r="N71" s="988"/>
      <c r="O71" s="988"/>
      <c r="P71" s="988"/>
      <c r="Q71" s="988"/>
      <c r="R71" s="988"/>
      <c r="S71" s="988"/>
      <c r="T71" s="988"/>
      <c r="U71" s="988"/>
      <c r="V71" s="988"/>
      <c r="W71" s="988"/>
      <c r="X71" s="988"/>
      <c r="Y71" s="988"/>
      <c r="Z71" s="988"/>
      <c r="AA71" s="988"/>
    </row>
    <row r="72" spans="1:27" s="709" customFormat="1" ht="24.95" customHeight="1">
      <c r="A72" s="979"/>
      <c r="B72" s="980"/>
      <c r="C72" s="981"/>
      <c r="D72" s="982"/>
      <c r="E72" s="982"/>
      <c r="F72" s="983"/>
      <c r="G72" s="983"/>
      <c r="H72" s="983"/>
      <c r="I72" s="983"/>
      <c r="J72" s="984"/>
      <c r="K72" s="981"/>
      <c r="L72" s="981"/>
      <c r="M72" s="981"/>
      <c r="N72" s="981"/>
      <c r="O72" s="981"/>
      <c r="P72" s="981"/>
      <c r="Q72" s="981"/>
      <c r="R72" s="981"/>
      <c r="S72" s="981"/>
      <c r="T72" s="981"/>
      <c r="U72" s="981"/>
      <c r="V72" s="981"/>
      <c r="W72" s="981"/>
      <c r="X72" s="981"/>
      <c r="Y72" s="981"/>
      <c r="Z72" s="981"/>
      <c r="AA72" s="981"/>
    </row>
    <row r="73" spans="1:27" s="709" customFormat="1" ht="24.95" customHeight="1">
      <c r="A73" s="986"/>
      <c r="B73" s="987"/>
      <c r="C73" s="988"/>
      <c r="D73" s="989"/>
      <c r="E73" s="989"/>
      <c r="F73" s="990"/>
      <c r="G73" s="990"/>
      <c r="H73" s="990"/>
      <c r="I73" s="990"/>
      <c r="J73" s="1000"/>
      <c r="K73" s="988"/>
      <c r="L73" s="988"/>
      <c r="M73" s="988"/>
      <c r="N73" s="988"/>
      <c r="O73" s="988"/>
      <c r="P73" s="988"/>
      <c r="Q73" s="988"/>
      <c r="R73" s="988"/>
      <c r="S73" s="988"/>
      <c r="T73" s="988"/>
      <c r="U73" s="988"/>
      <c r="V73" s="988"/>
      <c r="W73" s="988"/>
      <c r="X73" s="988"/>
      <c r="Y73" s="988"/>
      <c r="Z73" s="988"/>
      <c r="AA73" s="988"/>
    </row>
    <row r="74" spans="1:27" s="709" customFormat="1" ht="24.95" customHeight="1" thickBot="1">
      <c r="A74" s="986"/>
      <c r="B74" s="987"/>
      <c r="C74" s="988"/>
      <c r="D74" s="989"/>
      <c r="E74" s="989"/>
      <c r="F74" s="990"/>
      <c r="G74" s="990"/>
      <c r="H74" s="990"/>
      <c r="I74" s="990"/>
      <c r="J74" s="1000"/>
      <c r="K74" s="988"/>
      <c r="L74" s="988"/>
      <c r="M74" s="988"/>
      <c r="N74" s="988"/>
      <c r="O74" s="988"/>
      <c r="P74" s="988"/>
      <c r="Q74" s="988"/>
      <c r="R74" s="988"/>
      <c r="S74" s="988"/>
      <c r="T74" s="988"/>
      <c r="U74" s="988"/>
      <c r="V74" s="988"/>
      <c r="W74" s="988"/>
      <c r="X74" s="988"/>
      <c r="Y74" s="988"/>
      <c r="Z74" s="988"/>
      <c r="AA74" s="988"/>
    </row>
    <row r="75" spans="1:27" s="709" customFormat="1" ht="24.95" customHeight="1">
      <c r="A75" s="986"/>
      <c r="B75" s="1039"/>
      <c r="C75" s="1040"/>
      <c r="D75" s="1041"/>
      <c r="E75" s="1041"/>
      <c r="F75" s="1041"/>
      <c r="G75" s="1041"/>
      <c r="H75" s="1041"/>
      <c r="I75" s="1041"/>
      <c r="J75" s="1042"/>
      <c r="K75" s="1040"/>
      <c r="L75" s="1040"/>
      <c r="M75" s="1043"/>
      <c r="N75" s="988"/>
      <c r="O75" s="988"/>
      <c r="P75" s="988"/>
      <c r="Q75" s="988"/>
      <c r="R75" s="988"/>
      <c r="S75" s="988"/>
      <c r="T75" s="988"/>
      <c r="U75" s="988"/>
      <c r="V75" s="988"/>
      <c r="W75" s="988"/>
      <c r="X75" s="988"/>
      <c r="Y75" s="988"/>
      <c r="Z75" s="988"/>
      <c r="AA75" s="988"/>
    </row>
    <row r="76" spans="1:27" s="709" customFormat="1" ht="24.95" customHeight="1">
      <c r="A76" s="986"/>
      <c r="B76" s="1044" t="s">
        <v>1489</v>
      </c>
      <c r="C76" s="1069" t="s">
        <v>1437</v>
      </c>
      <c r="D76" s="1046"/>
      <c r="E76" s="1046"/>
      <c r="F76" s="1046"/>
      <c r="G76" s="1046"/>
      <c r="H76" s="1046"/>
      <c r="I76" s="1046"/>
      <c r="J76" s="1047"/>
      <c r="K76" s="1048"/>
      <c r="L76" s="1048"/>
      <c r="M76" s="1049"/>
      <c r="N76" s="988"/>
      <c r="O76" s="988"/>
      <c r="P76" s="988"/>
      <c r="Q76" s="988"/>
      <c r="R76" s="988"/>
      <c r="S76" s="988"/>
      <c r="T76" s="988"/>
      <c r="U76" s="988"/>
      <c r="V76" s="988"/>
      <c r="W76" s="988"/>
      <c r="X76" s="988"/>
      <c r="Y76" s="988"/>
      <c r="Z76" s="988"/>
      <c r="AA76" s="988"/>
    </row>
    <row r="77" spans="1:27" s="709" customFormat="1" ht="24.95" customHeight="1">
      <c r="A77" s="986"/>
      <c r="B77" s="1044">
        <f>ROW()</f>
        <v>77</v>
      </c>
      <c r="C77" s="1050" t="str">
        <f ca="1">CELL("nomfichier")</f>
        <v>E:\0-UPRT\1-UPRT.FR-SITE-WEB\ff-fiches-fabrications\ff-fiches-fabrication-maj-08-2020\[ff-18-restauration-avec-photos.xlsx]Formats-Formules-Fonctions</v>
      </c>
      <c r="D77" s="1070"/>
      <c r="E77" s="1070"/>
      <c r="F77" s="1070"/>
      <c r="G77" s="1070"/>
      <c r="H77" s="1070"/>
      <c r="I77" s="1070"/>
      <c r="J77" s="1088"/>
      <c r="K77" s="1088"/>
      <c r="L77" s="1089"/>
      <c r="M77" s="1090"/>
      <c r="N77" s="988" t="s">
        <v>1392</v>
      </c>
      <c r="O77" s="1053"/>
      <c r="P77" s="988"/>
      <c r="Q77" s="988"/>
      <c r="R77" s="988"/>
      <c r="S77" s="988"/>
      <c r="T77" s="988"/>
      <c r="U77" s="988"/>
      <c r="V77" s="988"/>
      <c r="W77" s="988"/>
      <c r="X77" s="988"/>
      <c r="Y77" s="988"/>
      <c r="Z77" s="988"/>
      <c r="AA77" s="988"/>
    </row>
    <row r="78" spans="1:27" s="709" customFormat="1" ht="24.95" customHeight="1">
      <c r="A78" s="986"/>
      <c r="B78" s="1091"/>
      <c r="C78" s="1055" t="str">
        <f ca="1">_xlfn.FORMULATEXT(C77)</f>
        <v>=CELLULE("nomfichier")</v>
      </c>
      <c r="D78" s="1055"/>
      <c r="E78" s="1055"/>
      <c r="F78" s="1055"/>
      <c r="G78" s="1055"/>
      <c r="H78" s="1055"/>
      <c r="I78" s="1055"/>
      <c r="J78" s="1055"/>
      <c r="K78" s="1055"/>
      <c r="L78" s="1055"/>
      <c r="M78" s="1049"/>
      <c r="N78" s="988"/>
      <c r="O78" s="1055"/>
      <c r="P78" s="988"/>
      <c r="Q78" s="988"/>
      <c r="R78" s="988"/>
      <c r="S78" s="988"/>
      <c r="T78" s="988"/>
      <c r="U78" s="988"/>
      <c r="V78" s="988"/>
      <c r="W78" s="988"/>
      <c r="X78" s="988"/>
      <c r="Y78" s="988"/>
      <c r="Z78" s="988"/>
      <c r="AA78" s="988"/>
    </row>
    <row r="79" spans="1:27" s="709" customFormat="1" ht="24.95" customHeight="1" thickBot="1">
      <c r="A79" s="986"/>
      <c r="B79" s="1057"/>
      <c r="C79" s="1092" t="s">
        <v>1498</v>
      </c>
      <c r="D79" s="1059"/>
      <c r="E79" s="1059"/>
      <c r="F79" s="1059"/>
      <c r="G79" s="1059"/>
      <c r="H79" s="1059"/>
      <c r="I79" s="1059"/>
      <c r="J79" s="1060"/>
      <c r="K79" s="1061"/>
      <c r="L79" s="1061"/>
      <c r="M79" s="1062"/>
      <c r="N79" s="988"/>
      <c r="O79" s="988"/>
      <c r="P79" s="988"/>
      <c r="Q79" s="988"/>
      <c r="R79" s="988"/>
      <c r="S79" s="988"/>
      <c r="T79" s="988"/>
      <c r="U79" s="988"/>
      <c r="V79" s="988"/>
      <c r="W79" s="988"/>
      <c r="X79" s="988"/>
      <c r="Y79" s="988"/>
      <c r="Z79" s="988"/>
      <c r="AA79" s="988"/>
    </row>
    <row r="80" spans="1:27" s="709" customFormat="1" ht="24.95" customHeight="1" thickBot="1">
      <c r="A80" s="986"/>
      <c r="B80" s="987"/>
      <c r="C80" s="988"/>
      <c r="D80" s="989"/>
      <c r="E80" s="989"/>
      <c r="F80" s="990"/>
      <c r="G80" s="990"/>
      <c r="H80" s="990"/>
      <c r="I80" s="990"/>
      <c r="J80" s="1000"/>
      <c r="K80" s="988"/>
      <c r="L80" s="988"/>
      <c r="M80" s="988"/>
      <c r="N80" s="988"/>
      <c r="O80" s="988"/>
      <c r="P80" s="988"/>
      <c r="Q80" s="988"/>
      <c r="R80" s="988"/>
      <c r="S80" s="988"/>
      <c r="T80" s="988"/>
      <c r="U80" s="988"/>
      <c r="V80" s="988"/>
      <c r="W80" s="988"/>
      <c r="X80" s="988"/>
      <c r="Y80" s="988"/>
      <c r="Z80" s="988"/>
      <c r="AA80" s="988"/>
    </row>
    <row r="81" spans="1:27" s="709" customFormat="1" ht="24.95" customHeight="1">
      <c r="A81" s="986"/>
      <c r="B81" s="1039"/>
      <c r="C81" s="1040"/>
      <c r="D81" s="1041"/>
      <c r="E81" s="1041"/>
      <c r="F81" s="1041"/>
      <c r="G81" s="1041"/>
      <c r="H81" s="1041"/>
      <c r="I81" s="1041"/>
      <c r="J81" s="1042"/>
      <c r="K81" s="1043"/>
      <c r="L81" s="988"/>
      <c r="M81" s="988"/>
      <c r="N81" s="988"/>
      <c r="O81" s="988"/>
      <c r="P81" s="988"/>
      <c r="Q81" s="988"/>
      <c r="R81" s="988"/>
      <c r="S81" s="988"/>
      <c r="T81" s="988"/>
      <c r="U81" s="988"/>
      <c r="V81" s="988"/>
      <c r="W81" s="988"/>
      <c r="X81" s="988"/>
      <c r="Y81" s="988"/>
      <c r="Z81" s="988"/>
      <c r="AA81" s="988"/>
    </row>
    <row r="82" spans="1:27" s="709" customFormat="1" ht="24.95" customHeight="1">
      <c r="A82" s="986"/>
      <c r="B82" s="1044" t="s">
        <v>1489</v>
      </c>
      <c r="C82" s="1069" t="s">
        <v>1439</v>
      </c>
      <c r="D82" s="1046"/>
      <c r="E82" s="1046"/>
      <c r="F82" s="1046"/>
      <c r="G82" s="1046"/>
      <c r="H82" s="1046"/>
      <c r="I82" s="1046"/>
      <c r="J82" s="1047"/>
      <c r="K82" s="1049"/>
      <c r="L82" s="988"/>
      <c r="M82" s="988"/>
      <c r="N82" s="988"/>
      <c r="O82" s="988"/>
      <c r="P82" s="988"/>
      <c r="Q82" s="988"/>
      <c r="R82" s="988"/>
      <c r="S82" s="988"/>
      <c r="T82" s="988"/>
      <c r="U82" s="988"/>
      <c r="V82" s="988"/>
      <c r="W82" s="988"/>
      <c r="X82" s="988"/>
      <c r="Y82" s="988"/>
      <c r="Z82" s="988"/>
      <c r="AA82" s="988"/>
    </row>
    <row r="83" spans="1:27" s="709" customFormat="1" ht="24.95" customHeight="1">
      <c r="A83" s="986"/>
      <c r="B83" s="1044">
        <f>ROW()</f>
        <v>83</v>
      </c>
      <c r="C83" s="992" t="s">
        <v>1499</v>
      </c>
      <c r="D83" s="1002"/>
      <c r="E83" s="1002"/>
      <c r="F83" s="1002"/>
      <c r="G83" s="1002"/>
      <c r="H83" s="1002"/>
      <c r="I83" s="1002"/>
      <c r="J83" s="1002"/>
      <c r="K83" s="1049"/>
      <c r="L83" s="988"/>
      <c r="M83" s="988"/>
      <c r="N83" s="988"/>
      <c r="O83" s="988"/>
      <c r="P83" s="988"/>
      <c r="Q83" s="988"/>
      <c r="R83" s="988"/>
      <c r="S83" s="988"/>
      <c r="T83" s="988"/>
      <c r="U83" s="988"/>
      <c r="V83" s="988"/>
      <c r="W83" s="988"/>
      <c r="X83" s="988"/>
      <c r="Y83" s="988"/>
      <c r="Z83" s="988"/>
      <c r="AA83" s="988"/>
    </row>
    <row r="84" spans="1:27" s="709" customFormat="1" ht="24.95" customHeight="1" thickBot="1">
      <c r="A84" s="986"/>
      <c r="B84" s="1057"/>
      <c r="C84" s="1092" t="s">
        <v>1500</v>
      </c>
      <c r="D84" s="1059"/>
      <c r="E84" s="1059"/>
      <c r="F84" s="1059"/>
      <c r="G84" s="1059"/>
      <c r="H84" s="1059"/>
      <c r="I84" s="1059"/>
      <c r="J84" s="1060"/>
      <c r="K84" s="1062"/>
      <c r="L84" s="988"/>
      <c r="M84" s="988"/>
      <c r="N84" s="988"/>
      <c r="O84" s="988"/>
      <c r="P84" s="988"/>
      <c r="Q84" s="988"/>
      <c r="R84" s="988"/>
      <c r="S84" s="988"/>
      <c r="T84" s="988"/>
      <c r="U84" s="988"/>
      <c r="V84" s="988"/>
      <c r="W84" s="988"/>
      <c r="X84" s="988"/>
      <c r="Y84" s="988"/>
      <c r="Z84" s="988"/>
      <c r="AA84" s="988"/>
    </row>
    <row r="85" spans="1:27" s="709" customFormat="1" ht="24.95" customHeight="1" thickBot="1">
      <c r="A85" s="986"/>
      <c r="B85" s="987"/>
      <c r="C85" s="988"/>
      <c r="D85" s="989"/>
      <c r="E85" s="989"/>
      <c r="F85" s="990"/>
      <c r="G85" s="990"/>
      <c r="H85" s="990"/>
      <c r="I85" s="990"/>
      <c r="J85" s="1000"/>
      <c r="K85" s="988"/>
      <c r="L85" s="988"/>
      <c r="M85" s="988"/>
      <c r="N85" s="988"/>
      <c r="O85" s="988"/>
      <c r="P85" s="988"/>
      <c r="Q85" s="988"/>
      <c r="R85" s="988"/>
      <c r="S85" s="988"/>
      <c r="T85" s="988"/>
      <c r="U85" s="988"/>
      <c r="V85" s="988"/>
      <c r="W85" s="988"/>
      <c r="X85" s="988"/>
      <c r="Y85" s="988"/>
      <c r="Z85" s="988"/>
      <c r="AA85" s="988"/>
    </row>
    <row r="86" spans="1:27" s="709" customFormat="1" ht="24.95" customHeight="1">
      <c r="A86" s="986"/>
      <c r="B86" s="1039"/>
      <c r="C86" s="1040"/>
      <c r="D86" s="1041"/>
      <c r="E86" s="1041"/>
      <c r="F86" s="1041"/>
      <c r="G86" s="1041"/>
      <c r="H86" s="1041"/>
      <c r="I86" s="1041"/>
      <c r="J86" s="1042"/>
      <c r="K86" s="1040"/>
      <c r="L86" s="1040"/>
      <c r="M86" s="1040"/>
      <c r="N86" s="1040"/>
      <c r="O86" s="1040"/>
      <c r="P86" s="1043"/>
      <c r="Q86" s="988"/>
      <c r="R86" s="988"/>
      <c r="S86" s="988"/>
      <c r="T86" s="988"/>
      <c r="U86" s="988"/>
      <c r="V86" s="988"/>
      <c r="W86" s="988"/>
      <c r="X86" s="988"/>
      <c r="Y86" s="988"/>
      <c r="Z86" s="988"/>
      <c r="AA86" s="988"/>
    </row>
    <row r="87" spans="1:27" s="709" customFormat="1" ht="24.95" customHeight="1">
      <c r="A87" s="986"/>
      <c r="B87" s="1044" t="s">
        <v>1489</v>
      </c>
      <c r="C87" s="1069" t="s">
        <v>1438</v>
      </c>
      <c r="D87" s="1075"/>
      <c r="E87" s="1048"/>
      <c r="F87" s="1048"/>
      <c r="G87" s="1048"/>
      <c r="H87" s="1048"/>
      <c r="I87" s="1048"/>
      <c r="J87" s="1048"/>
      <c r="K87" s="1048"/>
      <c r="L87" s="1048"/>
      <c r="M87" s="1048"/>
      <c r="N87" s="1048"/>
      <c r="O87" s="1048"/>
      <c r="P87" s="1049"/>
      <c r="Q87" s="977"/>
      <c r="R87" s="988"/>
      <c r="S87" s="988"/>
      <c r="T87" s="988"/>
      <c r="U87" s="988"/>
      <c r="V87" s="988"/>
      <c r="W87" s="988"/>
      <c r="X87" s="988"/>
      <c r="Y87" s="988"/>
      <c r="Z87" s="988"/>
      <c r="AA87" s="988"/>
    </row>
    <row r="88" spans="1:27" s="709" customFormat="1" ht="24.95" customHeight="1">
      <c r="A88" s="986"/>
      <c r="B88" s="1044"/>
      <c r="C88" s="1050" t="str">
        <f ca="1">SUBSTITUTE(SUBSTITUTE(RIGHT(CELL("filename",A1),LEN(CELL("filename",A1))-SEARCH("[",CELL("filename",A1))+1),"[",""),"]"," ")</f>
        <v>ff-18-restauration-avec-photos.xlsx Formats-Formules-Fonctions</v>
      </c>
      <c r="D88" s="1070"/>
      <c r="E88" s="1070"/>
      <c r="F88" s="1070"/>
      <c r="G88" s="1070"/>
      <c r="H88" s="1070"/>
      <c r="I88" s="1070"/>
      <c r="J88" s="1052"/>
      <c r="K88" s="1052"/>
      <c r="L88" s="1053"/>
      <c r="M88" s="1053"/>
      <c r="N88" s="1053"/>
      <c r="O88" s="1053"/>
      <c r="P88" s="1093"/>
      <c r="Q88" s="977"/>
      <c r="R88" s="988"/>
      <c r="S88" s="988"/>
      <c r="T88" s="988"/>
      <c r="U88" s="988"/>
      <c r="V88" s="988"/>
      <c r="W88" s="988"/>
      <c r="X88" s="988"/>
      <c r="Y88" s="988"/>
      <c r="Z88" s="988"/>
      <c r="AA88" s="988"/>
    </row>
    <row r="89" spans="1:27" s="709" customFormat="1" ht="24.95" customHeight="1">
      <c r="A89" s="986"/>
      <c r="B89" s="1044">
        <f>ROW()</f>
        <v>89</v>
      </c>
      <c r="C89" s="1055" t="str">
        <f ca="1">_xlfn.FORMULATEXT(C88)</f>
        <v>=SUBSTITUE(SUBSTITUE(DROITE(CELLULE("filename";A1);NBCAR(CELLULE("filename";A1))-CHERCHE("[";CELLULE("filename";A1))+1);"[";"");"]";" ")</v>
      </c>
      <c r="D89" s="1055"/>
      <c r="E89" s="1055"/>
      <c r="F89" s="1055"/>
      <c r="G89" s="1055"/>
      <c r="H89" s="1055"/>
      <c r="I89" s="1055"/>
      <c r="J89" s="1055"/>
      <c r="K89" s="1055"/>
      <c r="L89" s="1055"/>
      <c r="M89" s="1055"/>
      <c r="N89" s="1055"/>
      <c r="O89" s="1055"/>
      <c r="P89" s="1094"/>
      <c r="Q89" s="977"/>
      <c r="R89" s="988"/>
      <c r="S89" s="988"/>
      <c r="T89" s="988"/>
      <c r="U89" s="988"/>
      <c r="V89" s="988"/>
      <c r="W89" s="988"/>
      <c r="X89" s="988"/>
      <c r="Y89" s="988"/>
      <c r="Z89" s="988"/>
      <c r="AA89" s="988"/>
    </row>
    <row r="90" spans="1:27" s="709" customFormat="1" ht="24.95" customHeight="1" thickBot="1">
      <c r="A90" s="986"/>
      <c r="B90" s="1057"/>
      <c r="C90" s="1058" t="s">
        <v>1491</v>
      </c>
      <c r="D90" s="1095"/>
      <c r="E90" s="1059"/>
      <c r="F90" s="1059"/>
      <c r="G90" s="1059"/>
      <c r="H90" s="1059"/>
      <c r="I90" s="1059"/>
      <c r="J90" s="1061"/>
      <c r="K90" s="1061"/>
      <c r="L90" s="1061"/>
      <c r="M90" s="1061"/>
      <c r="N90" s="1061"/>
      <c r="O90" s="1061"/>
      <c r="P90" s="1062"/>
      <c r="Q90" s="977"/>
      <c r="R90" s="988"/>
      <c r="S90" s="988"/>
      <c r="T90" s="988"/>
      <c r="U90" s="988"/>
      <c r="V90" s="988"/>
      <c r="W90" s="988"/>
      <c r="X90" s="988"/>
      <c r="Y90" s="988"/>
      <c r="Z90" s="988"/>
      <c r="AA90" s="988"/>
    </row>
    <row r="91" spans="1:27" s="709" customFormat="1" ht="24.95" customHeight="1" thickBot="1">
      <c r="A91" s="986"/>
      <c r="B91" s="987"/>
      <c r="C91" s="988"/>
      <c r="D91" s="989"/>
      <c r="E91" s="989"/>
      <c r="F91" s="990"/>
      <c r="G91" s="990"/>
      <c r="H91" s="990"/>
      <c r="I91" s="990"/>
      <c r="J91" s="1000"/>
      <c r="K91" s="988"/>
      <c r="L91" s="988"/>
      <c r="M91" s="988"/>
      <c r="N91" s="988"/>
      <c r="O91" s="988"/>
      <c r="P91" s="988"/>
      <c r="Q91" s="988"/>
      <c r="R91" s="988"/>
      <c r="S91" s="988"/>
      <c r="T91" s="988"/>
      <c r="U91" s="988"/>
      <c r="V91" s="988"/>
      <c r="W91" s="988"/>
      <c r="X91" s="988"/>
      <c r="Y91" s="988"/>
      <c r="Z91" s="988"/>
      <c r="AA91" s="988"/>
    </row>
    <row r="92" spans="1:27" s="709" customFormat="1" ht="24.95" customHeight="1">
      <c r="A92" s="986"/>
      <c r="B92" s="1063"/>
      <c r="C92" s="1064"/>
      <c r="D92" s="1065"/>
      <c r="E92" s="1065"/>
      <c r="F92" s="1066"/>
      <c r="G92" s="1066"/>
      <c r="H92" s="1066"/>
      <c r="I92" s="1066"/>
      <c r="J92" s="1067"/>
      <c r="K92" s="1064"/>
      <c r="L92" s="1064"/>
      <c r="M92" s="1068"/>
      <c r="N92" s="988"/>
      <c r="O92" s="988"/>
      <c r="P92" s="988"/>
      <c r="Q92" s="988"/>
      <c r="R92" s="988"/>
      <c r="S92" s="988"/>
      <c r="T92" s="988"/>
      <c r="U92" s="988"/>
      <c r="V92" s="988"/>
      <c r="W92" s="988"/>
      <c r="X92" s="988"/>
      <c r="Y92" s="988"/>
      <c r="Z92" s="988"/>
      <c r="AA92" s="988"/>
    </row>
    <row r="93" spans="1:27" s="709" customFormat="1" ht="24.95" customHeight="1">
      <c r="A93" s="986"/>
      <c r="B93" s="1044" t="s">
        <v>1489</v>
      </c>
      <c r="C93" s="1069" t="s">
        <v>1440</v>
      </c>
      <c r="D93" s="991"/>
      <c r="E93" s="988"/>
      <c r="F93" s="988"/>
      <c r="G93" s="988"/>
      <c r="H93" s="988"/>
      <c r="I93" s="988"/>
      <c r="J93" s="988"/>
      <c r="K93" s="988"/>
      <c r="L93" s="988"/>
      <c r="M93" s="1049"/>
      <c r="N93" s="988"/>
      <c r="O93" s="988"/>
      <c r="P93" s="988"/>
      <c r="Q93" s="988"/>
      <c r="R93" s="988"/>
      <c r="S93" s="988"/>
      <c r="T93" s="988"/>
      <c r="U93" s="988"/>
      <c r="V93" s="988"/>
      <c r="W93" s="988"/>
      <c r="X93" s="988"/>
      <c r="Y93" s="988"/>
      <c r="Z93" s="988"/>
      <c r="AA93" s="988"/>
    </row>
    <row r="94" spans="1:27" s="709" customFormat="1" ht="24.95" customHeight="1">
      <c r="A94" s="986"/>
      <c r="B94" s="1044"/>
      <c r="C94" s="1050" t="str">
        <f ca="1">SUBSTITUTE(SUBSTITUTE(LEFT(CELL("filename",A1),SEARCH("]",CELL("filename",A1))),"[",""),"]","")</f>
        <v>E:\0-UPRT\1-UPRT.FR-SITE-WEB\ff-fiches-fabrications\ff-fiches-fabrication-maj-08-2020\ff-18-restauration-avec-photos.xlsx</v>
      </c>
      <c r="D94" s="1070"/>
      <c r="E94" s="1070"/>
      <c r="F94" s="1070"/>
      <c r="G94" s="1070"/>
      <c r="H94" s="1070"/>
      <c r="I94" s="1070"/>
      <c r="J94" s="1070"/>
      <c r="K94" s="1070"/>
      <c r="L94" s="1070"/>
      <c r="M94" s="1049"/>
      <c r="N94" s="988"/>
      <c r="O94" s="1053"/>
      <c r="P94" s="988"/>
      <c r="Q94" s="988"/>
      <c r="R94" s="988"/>
      <c r="S94" s="988"/>
      <c r="T94" s="988"/>
      <c r="U94" s="988"/>
      <c r="V94" s="988"/>
      <c r="W94" s="988"/>
      <c r="X94" s="988"/>
      <c r="Y94" s="988"/>
      <c r="Z94" s="988"/>
      <c r="AA94" s="988"/>
    </row>
    <row r="95" spans="1:27" s="709" customFormat="1" ht="24.95" customHeight="1">
      <c r="A95" s="986"/>
      <c r="B95" s="1044">
        <f>ROW()</f>
        <v>95</v>
      </c>
      <c r="C95" s="1055" t="str">
        <f ca="1">_xlfn.FORMULATEXT(C94)</f>
        <v>=SUBSTITUE(SUBSTITUE(GAUCHE(CELLULE("filename";A1);CHERCHE("]";CELLULE("filename";A1)));"[";"");"]";"")</v>
      </c>
      <c r="D95" s="1055"/>
      <c r="E95" s="1055"/>
      <c r="F95" s="1055"/>
      <c r="G95" s="1055"/>
      <c r="H95" s="1055"/>
      <c r="I95" s="1055"/>
      <c r="J95" s="1055"/>
      <c r="K95" s="1055"/>
      <c r="L95" s="1055"/>
      <c r="M95" s="1049"/>
      <c r="N95" s="988"/>
      <c r="O95" s="1055"/>
      <c r="P95" s="988"/>
      <c r="Q95" s="988"/>
      <c r="R95" s="988"/>
      <c r="S95" s="988"/>
      <c r="T95" s="988"/>
      <c r="U95" s="988"/>
      <c r="V95" s="988"/>
      <c r="W95" s="988"/>
      <c r="X95" s="988"/>
      <c r="Y95" s="988"/>
      <c r="Z95" s="988"/>
      <c r="AA95" s="988"/>
    </row>
    <row r="96" spans="1:27" s="709" customFormat="1" ht="24.95" customHeight="1" thickBot="1">
      <c r="A96" s="986"/>
      <c r="B96" s="1071"/>
      <c r="C96" s="1058" t="s">
        <v>1491</v>
      </c>
      <c r="D96" s="1095"/>
      <c r="E96" s="1059"/>
      <c r="F96" s="1059"/>
      <c r="G96" s="1059"/>
      <c r="H96" s="1059"/>
      <c r="I96" s="1059"/>
      <c r="J96" s="1096"/>
      <c r="K96" s="1084"/>
      <c r="L96" s="1084"/>
      <c r="M96" s="1097"/>
      <c r="N96" s="988"/>
      <c r="O96" s="988"/>
      <c r="P96" s="988"/>
      <c r="Q96" s="988"/>
      <c r="R96" s="988"/>
      <c r="S96" s="988"/>
      <c r="T96" s="988"/>
      <c r="U96" s="988"/>
      <c r="V96" s="988"/>
      <c r="W96" s="988"/>
      <c r="X96" s="988"/>
      <c r="Y96" s="988"/>
      <c r="Z96" s="988"/>
      <c r="AA96" s="988"/>
    </row>
    <row r="97" spans="1:27" s="709" customFormat="1" ht="24.95" customHeight="1" thickBot="1">
      <c r="A97" s="986"/>
      <c r="B97" s="987"/>
      <c r="C97" s="988"/>
      <c r="D97" s="989"/>
      <c r="E97" s="989"/>
      <c r="F97" s="990"/>
      <c r="G97" s="990"/>
      <c r="H97" s="990"/>
      <c r="I97" s="990"/>
      <c r="J97" s="1000"/>
      <c r="K97" s="988"/>
      <c r="L97" s="988"/>
      <c r="M97" s="988"/>
      <c r="N97" s="988"/>
      <c r="O97" s="988"/>
      <c r="P97" s="988"/>
      <c r="Q97" s="988"/>
      <c r="R97" s="988"/>
      <c r="S97" s="988"/>
      <c r="T97" s="988"/>
      <c r="U97" s="988"/>
      <c r="V97" s="988"/>
      <c r="W97" s="988"/>
      <c r="X97" s="988"/>
      <c r="Y97" s="988"/>
      <c r="Z97" s="988"/>
      <c r="AA97" s="988"/>
    </row>
    <row r="98" spans="1:27" s="709" customFormat="1" ht="24.95" customHeight="1">
      <c r="A98" s="986"/>
      <c r="B98" s="1098"/>
      <c r="C98" s="1099"/>
      <c r="D98" s="1100"/>
      <c r="E98" s="1100"/>
      <c r="F98" s="1101"/>
      <c r="G98" s="1101"/>
      <c r="H98" s="1101"/>
      <c r="I98" s="1101"/>
      <c r="J98" s="1102"/>
      <c r="K98" s="1099"/>
      <c r="L98" s="1099"/>
      <c r="M98" s="1099"/>
      <c r="N98" s="1099"/>
      <c r="O98" s="1099"/>
      <c r="P98" s="1103"/>
      <c r="Q98" s="988"/>
      <c r="R98" s="988"/>
      <c r="S98" s="988"/>
      <c r="T98" s="988"/>
      <c r="U98" s="988"/>
      <c r="V98" s="988"/>
      <c r="W98" s="988"/>
      <c r="X98" s="988"/>
      <c r="Y98" s="988"/>
      <c r="Z98" s="988"/>
      <c r="AA98" s="988"/>
    </row>
    <row r="99" spans="1:27" s="709" customFormat="1" ht="24.95" customHeight="1">
      <c r="A99" s="986"/>
      <c r="B99" s="1044" t="s">
        <v>1489</v>
      </c>
      <c r="C99" s="1069" t="s">
        <v>1501</v>
      </c>
      <c r="D99" s="1046"/>
      <c r="E99" s="1046"/>
      <c r="F99" s="1104"/>
      <c r="G99" s="1104"/>
      <c r="H99" s="1104"/>
      <c r="I99" s="1104"/>
      <c r="J99" s="1105"/>
      <c r="K99" s="1053"/>
      <c r="L99" s="1053"/>
      <c r="M99" s="1053"/>
      <c r="N99" s="1053"/>
      <c r="O99" s="1053"/>
      <c r="P99" s="1093"/>
      <c r="Q99" s="988"/>
      <c r="R99" s="988"/>
      <c r="S99" s="988"/>
      <c r="T99" s="988"/>
      <c r="U99" s="988"/>
      <c r="V99" s="988"/>
      <c r="W99" s="988"/>
      <c r="X99" s="988"/>
      <c r="Y99" s="988"/>
      <c r="Z99" s="988"/>
      <c r="AA99" s="988"/>
    </row>
    <row r="100" spans="1:27" s="709" customFormat="1" ht="24.95" customHeight="1">
      <c r="A100" s="986"/>
      <c r="B100" s="1044"/>
      <c r="C100" s="1050" t="str">
        <f ca="1">IF(CELL("nomfichier",C55)="\\rcg006bur\usei_cartographie\[ff-29-formats-formules-pourcentages.xlsx]sites","","ff-29-formats-formules-pourcentages COPIE")</f>
        <v>ff-29-formats-formules-pourcentages COPIE</v>
      </c>
      <c r="D100" s="1070"/>
      <c r="E100" s="1070"/>
      <c r="F100" s="1070"/>
      <c r="G100" s="1051"/>
      <c r="H100" s="1051"/>
      <c r="I100" s="1051"/>
      <c r="J100" s="1052"/>
      <c r="K100" s="1052"/>
      <c r="L100" s="1053"/>
      <c r="M100" s="1053"/>
      <c r="N100" s="1053"/>
      <c r="O100" s="1053"/>
      <c r="P100" s="1093"/>
      <c r="Q100" s="988"/>
      <c r="R100" s="988"/>
      <c r="S100" s="988"/>
      <c r="T100" s="988"/>
      <c r="U100" s="988"/>
      <c r="V100" s="988"/>
      <c r="W100" s="988"/>
      <c r="X100" s="988"/>
      <c r="Y100" s="988"/>
      <c r="Z100" s="988"/>
      <c r="AA100" s="988"/>
    </row>
    <row r="101" spans="1:27" s="709" customFormat="1" ht="24.95" customHeight="1">
      <c r="A101" s="986"/>
      <c r="B101" s="1044">
        <f>ROW()</f>
        <v>101</v>
      </c>
      <c r="C101" s="1055" t="str">
        <f ca="1">_xlfn.FORMULATEXT(C100)</f>
        <v>=SI(CELLULE("nomfichier";C55)="\\rcg006bur\usei_cartographie\[ff-29-formats-formules-pourcentages.xlsx]sites";"";"ff-29-formats-formules-pourcentages COPIE")</v>
      </c>
      <c r="D101" s="1055"/>
      <c r="E101" s="1055"/>
      <c r="F101" s="1055"/>
      <c r="G101" s="1055"/>
      <c r="H101" s="1055"/>
      <c r="I101" s="1055"/>
      <c r="J101" s="1055"/>
      <c r="K101" s="1055"/>
      <c r="L101" s="1055"/>
      <c r="M101" s="1055"/>
      <c r="N101" s="1055"/>
      <c r="O101" s="1055"/>
      <c r="P101" s="1094"/>
      <c r="Q101" s="988"/>
      <c r="R101" s="988"/>
      <c r="S101" s="988"/>
      <c r="T101" s="988"/>
      <c r="U101" s="988"/>
      <c r="V101" s="988"/>
      <c r="W101" s="988"/>
      <c r="X101" s="988"/>
      <c r="Y101" s="988"/>
      <c r="Z101" s="988"/>
      <c r="AA101" s="988"/>
    </row>
    <row r="102" spans="1:27" s="709" customFormat="1" ht="24.95" customHeight="1" thickBot="1">
      <c r="A102" s="986"/>
      <c r="B102" s="1106"/>
      <c r="C102" s="1107" t="s">
        <v>1502</v>
      </c>
      <c r="D102" s="1108"/>
      <c r="E102" s="1108"/>
      <c r="F102" s="1109"/>
      <c r="G102" s="1109"/>
      <c r="H102" s="1109"/>
      <c r="I102" s="1109"/>
      <c r="J102" s="1110"/>
      <c r="K102" s="1110"/>
      <c r="L102" s="1110"/>
      <c r="M102" s="1110"/>
      <c r="N102" s="1110"/>
      <c r="O102" s="1110"/>
      <c r="P102" s="1111"/>
      <c r="Q102" s="988"/>
      <c r="R102" s="988"/>
      <c r="S102" s="988"/>
      <c r="T102" s="988"/>
      <c r="U102" s="988"/>
      <c r="V102" s="988"/>
      <c r="W102" s="988"/>
      <c r="X102" s="988"/>
      <c r="Y102" s="988"/>
      <c r="Z102" s="988"/>
      <c r="AA102" s="988"/>
    </row>
    <row r="103" spans="1:27" s="709" customFormat="1" ht="24.95" customHeight="1" thickBot="1">
      <c r="A103" s="986"/>
      <c r="B103" s="987"/>
      <c r="C103" s="988"/>
      <c r="D103" s="989"/>
      <c r="E103" s="989"/>
      <c r="F103" s="990"/>
      <c r="G103" s="990"/>
      <c r="H103" s="990"/>
      <c r="I103" s="990"/>
      <c r="J103" s="1000"/>
      <c r="K103" s="988"/>
      <c r="L103" s="988"/>
      <c r="M103" s="988"/>
      <c r="N103" s="988"/>
      <c r="O103" s="988"/>
      <c r="P103" s="988"/>
      <c r="Q103" s="988"/>
      <c r="R103" s="988"/>
      <c r="S103" s="988"/>
      <c r="T103" s="988"/>
      <c r="U103" s="988"/>
      <c r="V103" s="988"/>
      <c r="W103" s="988"/>
      <c r="X103" s="988"/>
      <c r="Y103" s="988"/>
      <c r="Z103" s="988"/>
      <c r="AA103" s="988"/>
    </row>
    <row r="104" spans="1:27" s="709" customFormat="1" ht="24.95" customHeight="1">
      <c r="A104" s="986"/>
      <c r="B104" s="1039"/>
      <c r="C104" s="1040"/>
      <c r="D104" s="1041"/>
      <c r="E104" s="1041"/>
      <c r="F104" s="1041"/>
      <c r="G104" s="1041"/>
      <c r="H104" s="1041"/>
      <c r="I104" s="1041"/>
      <c r="J104" s="1042"/>
      <c r="K104" s="1040"/>
      <c r="L104" s="1043"/>
      <c r="M104" s="988"/>
      <c r="N104" s="988"/>
      <c r="O104" s="988"/>
      <c r="P104" s="988"/>
      <c r="Q104" s="988"/>
      <c r="R104" s="988"/>
      <c r="S104" s="988"/>
      <c r="T104" s="988"/>
      <c r="U104" s="988"/>
      <c r="V104" s="988"/>
      <c r="W104" s="988"/>
      <c r="X104" s="988"/>
      <c r="Y104" s="988"/>
      <c r="Z104" s="988"/>
      <c r="AA104" s="988"/>
    </row>
    <row r="105" spans="1:27" s="709" customFormat="1" ht="24.95" customHeight="1">
      <c r="A105" s="986"/>
      <c r="B105" s="1091"/>
      <c r="C105" s="1069" t="s">
        <v>1444</v>
      </c>
      <c r="D105" s="1112"/>
      <c r="E105" s="1113"/>
      <c r="F105" s="1046"/>
      <c r="G105" s="1046"/>
      <c r="H105" s="1046"/>
      <c r="I105" s="1046"/>
      <c r="J105" s="1047"/>
      <c r="K105" s="1048"/>
      <c r="L105" s="1049"/>
      <c r="M105" s="988"/>
      <c r="N105" s="988"/>
      <c r="O105" s="988"/>
      <c r="P105" s="988"/>
      <c r="Q105" s="988"/>
      <c r="R105" s="988"/>
      <c r="S105" s="988"/>
      <c r="T105" s="988"/>
      <c r="U105" s="988"/>
      <c r="V105" s="988"/>
      <c r="W105" s="988"/>
      <c r="X105" s="988"/>
      <c r="Y105" s="988"/>
      <c r="Z105" s="988"/>
      <c r="AA105" s="988"/>
    </row>
    <row r="106" spans="1:27" s="709" customFormat="1" ht="24.95" customHeight="1" thickBot="1">
      <c r="A106" s="986"/>
      <c r="B106" s="1044" t="s">
        <v>1489</v>
      </c>
      <c r="C106" s="1114" t="s">
        <v>1446</v>
      </c>
      <c r="D106" s="1112"/>
      <c r="E106" s="1113"/>
      <c r="F106" s="1046"/>
      <c r="G106" s="1046"/>
      <c r="H106" s="1046"/>
      <c r="I106" s="1046"/>
      <c r="J106" s="1047"/>
      <c r="K106" s="1048"/>
      <c r="L106" s="1049"/>
      <c r="M106" s="988"/>
      <c r="N106" s="988"/>
      <c r="O106" s="988"/>
      <c r="P106" s="988"/>
      <c r="Q106" s="988"/>
      <c r="R106" s="988"/>
      <c r="S106" s="988"/>
      <c r="T106" s="988"/>
      <c r="U106" s="988"/>
      <c r="V106" s="988"/>
      <c r="W106" s="988"/>
      <c r="X106" s="988"/>
      <c r="Y106" s="988"/>
      <c r="Z106" s="988"/>
      <c r="AA106" s="988"/>
    </row>
    <row r="107" spans="1:27" s="709" customFormat="1" ht="24.95" customHeight="1" thickBot="1">
      <c r="A107" s="986"/>
      <c r="B107" s="1044">
        <f>ROW()</f>
        <v>107</v>
      </c>
      <c r="C107" s="1115" t="s">
        <v>1447</v>
      </c>
      <c r="D107" s="1116"/>
      <c r="E107" s="1117" t="str">
        <f>RIGHT(C107,LEN(C107)-SEARCH(" ",C107))&amp;" "&amp;LEFT(C107,SEARCH(" ",C107))</f>
        <v xml:space="preserve">paul  legendre </v>
      </c>
      <c r="F107" s="1118"/>
      <c r="G107" s="1051"/>
      <c r="H107" s="1051"/>
      <c r="I107" s="1051"/>
      <c r="J107" s="1051"/>
      <c r="K107" s="1051"/>
      <c r="L107" s="1049"/>
      <c r="M107" s="988"/>
      <c r="N107" s="1053"/>
      <c r="O107" s="1053"/>
      <c r="P107" s="1053"/>
      <c r="Q107" s="1053"/>
      <c r="R107" s="988"/>
      <c r="S107" s="988"/>
      <c r="T107" s="988"/>
      <c r="U107" s="988"/>
      <c r="V107" s="988"/>
      <c r="W107" s="988"/>
      <c r="X107" s="988"/>
      <c r="Y107" s="988"/>
      <c r="Z107" s="988"/>
      <c r="AA107" s="988"/>
    </row>
    <row r="108" spans="1:27" s="709" customFormat="1" ht="24.95" customHeight="1">
      <c r="A108" s="986"/>
      <c r="B108" s="1091"/>
      <c r="C108" s="1048"/>
      <c r="D108" s="1046"/>
      <c r="E108" s="1055" t="str">
        <f ca="1">_xlfn.FORMULATEXT(E107)</f>
        <v>=DROITE(C107;NBCAR(C107)-CHERCHE(" ";C107))&amp;" "&amp;GAUCHE(C107;CHERCHE(" ";C107))</v>
      </c>
      <c r="F108" s="1055"/>
      <c r="G108" s="1055"/>
      <c r="H108" s="1055"/>
      <c r="I108" s="1055"/>
      <c r="J108" s="1055"/>
      <c r="K108" s="1055"/>
      <c r="L108" s="1049"/>
      <c r="M108" s="988"/>
      <c r="N108" s="1055"/>
      <c r="O108" s="1055"/>
      <c r="P108" s="1055"/>
      <c r="Q108" s="1055"/>
      <c r="R108" s="988"/>
      <c r="S108" s="988"/>
      <c r="T108" s="988"/>
      <c r="U108" s="988"/>
      <c r="V108" s="988"/>
      <c r="W108" s="988"/>
      <c r="X108" s="988"/>
      <c r="Y108" s="988"/>
      <c r="Z108" s="988"/>
      <c r="AA108" s="988"/>
    </row>
    <row r="109" spans="1:27" s="709" customFormat="1" ht="24.95" customHeight="1" thickBot="1">
      <c r="A109" s="986"/>
      <c r="B109" s="1057"/>
      <c r="C109" s="1061"/>
      <c r="D109" s="1059"/>
      <c r="E109" s="1058" t="s">
        <v>1503</v>
      </c>
      <c r="F109" s="1059"/>
      <c r="G109" s="1059"/>
      <c r="H109" s="1059"/>
      <c r="I109" s="1059"/>
      <c r="J109" s="1060"/>
      <c r="K109" s="1061"/>
      <c r="L109" s="1062"/>
      <c r="M109" s="988"/>
      <c r="N109" s="988"/>
      <c r="O109" s="988"/>
      <c r="P109" s="988"/>
      <c r="Q109" s="988"/>
      <c r="R109" s="988"/>
      <c r="S109" s="988"/>
      <c r="T109" s="988"/>
      <c r="U109" s="988"/>
      <c r="V109" s="988"/>
      <c r="W109" s="988"/>
      <c r="X109" s="988"/>
      <c r="Y109" s="988"/>
      <c r="Z109" s="988"/>
      <c r="AA109" s="988"/>
    </row>
    <row r="110" spans="1:27" s="709" customFormat="1" ht="24.95" customHeight="1" thickBot="1">
      <c r="A110" s="986"/>
      <c r="B110" s="987"/>
      <c r="C110" s="988"/>
      <c r="D110" s="989"/>
      <c r="E110" s="989"/>
      <c r="F110" s="990"/>
      <c r="G110" s="990"/>
      <c r="H110" s="990"/>
      <c r="I110" s="990"/>
      <c r="J110" s="1000"/>
      <c r="K110" s="988"/>
      <c r="L110" s="988"/>
      <c r="M110" s="988"/>
      <c r="N110" s="988"/>
      <c r="O110" s="988"/>
      <c r="P110" s="988"/>
      <c r="Q110" s="988"/>
      <c r="R110" s="988"/>
      <c r="S110" s="988"/>
      <c r="T110" s="988"/>
      <c r="U110" s="988"/>
      <c r="V110" s="988"/>
      <c r="W110" s="988"/>
      <c r="X110" s="988"/>
      <c r="Y110" s="988"/>
      <c r="Z110" s="988"/>
      <c r="AA110" s="988"/>
    </row>
    <row r="111" spans="1:27" s="709" customFormat="1" ht="24.95" customHeight="1">
      <c r="A111" s="986"/>
      <c r="B111" s="1039"/>
      <c r="C111" s="1040"/>
      <c r="D111" s="1041"/>
      <c r="E111" s="1041"/>
      <c r="F111" s="1041"/>
      <c r="G111" s="1041"/>
      <c r="H111" s="1041"/>
      <c r="I111" s="1041"/>
      <c r="J111" s="1067"/>
      <c r="K111" s="1068"/>
      <c r="L111" s="988"/>
      <c r="M111" s="988"/>
      <c r="N111" s="988"/>
      <c r="O111" s="988"/>
      <c r="P111" s="988"/>
      <c r="Q111" s="988"/>
      <c r="R111" s="988"/>
      <c r="S111" s="988"/>
      <c r="T111" s="988"/>
      <c r="U111" s="988"/>
      <c r="V111" s="988"/>
      <c r="W111" s="988"/>
      <c r="X111" s="988"/>
      <c r="Y111" s="988"/>
      <c r="Z111" s="988"/>
      <c r="AA111" s="988"/>
    </row>
    <row r="112" spans="1:27" s="709" customFormat="1" ht="24.95" customHeight="1">
      <c r="A112" s="986"/>
      <c r="B112" s="1091"/>
      <c r="C112" s="1069" t="s">
        <v>1481</v>
      </c>
      <c r="D112" s="1046"/>
      <c r="E112" s="1046"/>
      <c r="F112" s="1046"/>
      <c r="G112" s="1046"/>
      <c r="H112" s="1046"/>
      <c r="I112" s="1046"/>
      <c r="J112" s="1000"/>
      <c r="K112" s="1119"/>
      <c r="L112" s="988"/>
      <c r="M112" s="988"/>
      <c r="N112" s="988"/>
      <c r="O112" s="988"/>
      <c r="P112" s="988"/>
      <c r="Q112" s="988"/>
      <c r="R112" s="988"/>
      <c r="S112" s="988"/>
      <c r="T112" s="988"/>
      <c r="U112" s="988"/>
      <c r="V112" s="988"/>
      <c r="W112" s="988"/>
      <c r="X112" s="988"/>
      <c r="Y112" s="988"/>
      <c r="Z112" s="988"/>
      <c r="AA112" s="988"/>
    </row>
    <row r="113" spans="1:27" s="709" customFormat="1" ht="24.95" customHeight="1">
      <c r="A113" s="986"/>
      <c r="B113" s="1044" t="s">
        <v>1489</v>
      </c>
      <c r="C113" s="1046"/>
      <c r="D113" s="1046"/>
      <c r="E113" s="1046"/>
      <c r="F113" s="1046"/>
      <c r="G113" s="1046"/>
      <c r="H113" s="1046"/>
      <c r="I113" s="1046"/>
      <c r="J113" s="1000"/>
      <c r="K113" s="1119"/>
      <c r="L113" s="988"/>
      <c r="M113" s="988"/>
      <c r="N113" s="988"/>
      <c r="O113" s="988"/>
      <c r="P113" s="988"/>
      <c r="Q113" s="988"/>
      <c r="R113" s="988"/>
      <c r="S113" s="988"/>
      <c r="T113" s="988"/>
      <c r="U113" s="988"/>
      <c r="V113" s="988"/>
      <c r="W113" s="988"/>
      <c r="X113" s="988"/>
      <c r="Y113" s="988"/>
      <c r="Z113" s="988"/>
      <c r="AA113" s="988"/>
    </row>
    <row r="114" spans="1:27" s="709" customFormat="1" ht="24.95" customHeight="1">
      <c r="A114" s="986"/>
      <c r="B114" s="1044">
        <f>ROW()</f>
        <v>114</v>
      </c>
      <c r="C114" s="1120">
        <v>5</v>
      </c>
      <c r="D114" s="1121">
        <f>RANK(C114,C114:C118,0)</f>
        <v>3</v>
      </c>
      <c r="E114" s="1055" t="str">
        <f ca="1">_xlfn.FORMULATEXT(D114)</f>
        <v>=RANG(C114;C114:C118;0)</v>
      </c>
      <c r="F114" s="1113"/>
      <c r="G114" s="1046"/>
      <c r="H114" s="989"/>
      <c r="I114" s="1046"/>
      <c r="J114" s="1000"/>
      <c r="K114" s="1119"/>
      <c r="L114" s="988"/>
      <c r="M114" s="988"/>
      <c r="N114" s="988"/>
      <c r="O114" s="988"/>
      <c r="P114" s="988"/>
      <c r="Q114" s="988"/>
      <c r="R114" s="988"/>
      <c r="S114" s="988"/>
      <c r="T114" s="988"/>
      <c r="U114" s="988"/>
      <c r="V114" s="988"/>
      <c r="W114" s="988"/>
      <c r="X114" s="988"/>
      <c r="Y114" s="988"/>
      <c r="Z114" s="988"/>
      <c r="AA114" s="988"/>
    </row>
    <row r="115" spans="1:27" s="709" customFormat="1" ht="24.95" customHeight="1">
      <c r="A115" s="986"/>
      <c r="B115" s="1091"/>
      <c r="C115" s="1120">
        <v>8</v>
      </c>
      <c r="D115" s="1121">
        <f>RANK(C115,C114:C118,0)</f>
        <v>1</v>
      </c>
      <c r="E115" s="1122" t="s">
        <v>1450</v>
      </c>
      <c r="F115" s="1113"/>
      <c r="G115" s="1046"/>
      <c r="H115" s="1046"/>
      <c r="I115" s="1046"/>
      <c r="J115" s="1000"/>
      <c r="K115" s="1119"/>
      <c r="L115" s="988"/>
      <c r="M115" s="988"/>
      <c r="N115" s="988"/>
      <c r="O115" s="988"/>
      <c r="P115" s="988"/>
      <c r="Q115" s="988"/>
      <c r="R115" s="988"/>
      <c r="S115" s="988"/>
      <c r="T115" s="988"/>
      <c r="U115" s="988"/>
      <c r="V115" s="988"/>
      <c r="W115" s="988"/>
      <c r="X115" s="988"/>
      <c r="Y115" s="988"/>
      <c r="Z115" s="988"/>
      <c r="AA115" s="988"/>
    </row>
    <row r="116" spans="1:27" s="709" customFormat="1" ht="24.95" customHeight="1">
      <c r="A116" s="986"/>
      <c r="B116" s="1091"/>
      <c r="C116" s="1120">
        <v>4</v>
      </c>
      <c r="D116" s="1121">
        <f>RANK(C116,C114:C118,0)</f>
        <v>4</v>
      </c>
      <c r="E116" s="1112"/>
      <c r="F116" s="1113"/>
      <c r="G116" s="1046"/>
      <c r="H116" s="1046"/>
      <c r="I116" s="1046"/>
      <c r="J116" s="1000"/>
      <c r="K116" s="1119"/>
      <c r="L116" s="988"/>
      <c r="M116" s="988"/>
      <c r="N116" s="988"/>
      <c r="O116" s="988"/>
      <c r="P116" s="988"/>
      <c r="Q116" s="988"/>
      <c r="R116" s="988"/>
      <c r="S116" s="988"/>
      <c r="T116" s="988"/>
      <c r="U116" s="988"/>
      <c r="V116" s="988"/>
      <c r="W116" s="988"/>
      <c r="X116" s="988"/>
      <c r="Y116" s="988"/>
      <c r="Z116" s="988"/>
      <c r="AA116" s="988"/>
    </row>
    <row r="117" spans="1:27" s="709" customFormat="1" ht="24.95" customHeight="1">
      <c r="A117" s="986"/>
      <c r="B117" s="1091"/>
      <c r="C117" s="1120">
        <v>1</v>
      </c>
      <c r="D117" s="1121">
        <f>RANK(C117,C114:C118,0)</f>
        <v>5</v>
      </c>
      <c r="E117" s="1112"/>
      <c r="F117" s="1113"/>
      <c r="G117" s="1046"/>
      <c r="H117" s="1046"/>
      <c r="I117" s="1046"/>
      <c r="J117" s="1000"/>
      <c r="K117" s="1119"/>
      <c r="L117" s="988"/>
      <c r="M117" s="988"/>
      <c r="N117" s="988"/>
      <c r="O117" s="988"/>
      <c r="P117" s="988"/>
      <c r="Q117" s="988"/>
      <c r="R117" s="988"/>
      <c r="S117" s="988"/>
      <c r="T117" s="988"/>
      <c r="U117" s="988"/>
      <c r="V117" s="988"/>
      <c r="W117" s="988"/>
      <c r="X117" s="988"/>
      <c r="Y117" s="988"/>
      <c r="Z117" s="988"/>
      <c r="AA117" s="988"/>
    </row>
    <row r="118" spans="1:27" s="709" customFormat="1" ht="24.95" customHeight="1">
      <c r="A118" s="986"/>
      <c r="B118" s="1091"/>
      <c r="C118" s="1120">
        <v>7</v>
      </c>
      <c r="D118" s="1121">
        <f>RANK(C118,C114:C118,0)</f>
        <v>2</v>
      </c>
      <c r="E118" s="1112"/>
      <c r="F118" s="1113"/>
      <c r="G118" s="1046"/>
      <c r="H118" s="1046"/>
      <c r="I118" s="1046"/>
      <c r="J118" s="1000"/>
      <c r="K118" s="1119"/>
      <c r="L118" s="988"/>
      <c r="M118" s="988"/>
      <c r="N118" s="988"/>
      <c r="O118" s="988"/>
      <c r="P118" s="988"/>
      <c r="Q118" s="988"/>
      <c r="R118" s="988"/>
      <c r="S118" s="988"/>
      <c r="T118" s="988"/>
      <c r="U118" s="988"/>
      <c r="V118" s="988"/>
      <c r="W118" s="988"/>
      <c r="X118" s="988"/>
      <c r="Y118" s="988"/>
      <c r="Z118" s="988"/>
      <c r="AA118" s="988"/>
    </row>
    <row r="119" spans="1:27" s="709" customFormat="1" ht="24.95" customHeight="1" thickBot="1">
      <c r="A119" s="986"/>
      <c r="B119" s="1123" t="s">
        <v>1559</v>
      </c>
      <c r="C119" s="1061"/>
      <c r="D119" s="1059"/>
      <c r="E119" s="1059"/>
      <c r="F119" s="1059"/>
      <c r="G119" s="1059"/>
      <c r="H119" s="1059"/>
      <c r="I119" s="1059"/>
      <c r="J119" s="1096"/>
      <c r="K119" s="1097"/>
      <c r="L119" s="988"/>
      <c r="M119" s="988"/>
      <c r="N119" s="988"/>
      <c r="O119" s="988"/>
      <c r="P119" s="988"/>
      <c r="Q119" s="988"/>
      <c r="R119" s="988"/>
      <c r="S119" s="988"/>
      <c r="T119" s="988"/>
      <c r="U119" s="988"/>
      <c r="V119" s="988"/>
      <c r="W119" s="988"/>
      <c r="X119" s="988"/>
      <c r="Y119" s="988"/>
      <c r="Z119" s="988"/>
      <c r="AA119" s="988"/>
    </row>
    <row r="120" spans="1:27" s="709" customFormat="1" ht="24.95" customHeight="1" thickBot="1">
      <c r="A120" s="986"/>
      <c r="B120" s="987"/>
      <c r="C120" s="988"/>
      <c r="D120" s="989"/>
      <c r="E120" s="989"/>
      <c r="F120" s="990"/>
      <c r="G120" s="990"/>
      <c r="H120" s="990"/>
      <c r="I120" s="990"/>
      <c r="J120" s="1000"/>
      <c r="K120" s="988"/>
      <c r="L120" s="988"/>
      <c r="M120" s="988"/>
      <c r="N120" s="988"/>
      <c r="O120" s="988"/>
      <c r="P120" s="988"/>
      <c r="Q120" s="988"/>
      <c r="R120" s="988"/>
      <c r="S120" s="988"/>
      <c r="T120" s="988"/>
      <c r="U120" s="988"/>
      <c r="V120" s="988"/>
      <c r="W120" s="988"/>
      <c r="X120" s="988"/>
      <c r="Y120" s="988"/>
      <c r="Z120" s="988"/>
      <c r="AA120" s="988"/>
    </row>
    <row r="121" spans="1:27" s="709" customFormat="1" ht="24.95" customHeight="1">
      <c r="A121" s="986"/>
      <c r="B121" s="1039"/>
      <c r="C121" s="1040"/>
      <c r="D121" s="1041"/>
      <c r="E121" s="1041"/>
      <c r="F121" s="1041"/>
      <c r="G121" s="1041"/>
      <c r="H121" s="1041"/>
      <c r="I121" s="1041"/>
      <c r="J121" s="1042"/>
      <c r="K121" s="1043"/>
      <c r="L121" s="988"/>
      <c r="M121" s="988"/>
      <c r="N121" s="988"/>
      <c r="O121" s="988"/>
      <c r="P121" s="988"/>
      <c r="Q121" s="988"/>
      <c r="R121" s="988"/>
      <c r="S121" s="988"/>
      <c r="T121" s="988"/>
      <c r="U121" s="988"/>
      <c r="V121" s="988"/>
      <c r="W121" s="988"/>
      <c r="X121" s="988"/>
      <c r="Y121" s="988"/>
      <c r="Z121" s="988"/>
      <c r="AA121" s="988"/>
    </row>
    <row r="122" spans="1:27" s="709" customFormat="1" ht="24.95" customHeight="1">
      <c r="A122" s="986"/>
      <c r="B122" s="1091"/>
      <c r="C122" s="1069" t="s">
        <v>1452</v>
      </c>
      <c r="D122" s="1124"/>
      <c r="E122" s="1112"/>
      <c r="F122" s="1113"/>
      <c r="G122" s="1046"/>
      <c r="H122" s="1046"/>
      <c r="I122" s="1046"/>
      <c r="J122" s="1047"/>
      <c r="K122" s="1049"/>
      <c r="L122" s="988"/>
      <c r="M122" s="988"/>
      <c r="N122" s="988"/>
      <c r="O122" s="988"/>
      <c r="P122" s="988"/>
      <c r="Q122" s="988"/>
      <c r="R122" s="988"/>
      <c r="S122" s="988"/>
      <c r="T122" s="988"/>
      <c r="U122" s="988"/>
      <c r="V122" s="988"/>
      <c r="W122" s="988"/>
      <c r="X122" s="988"/>
      <c r="Y122" s="988"/>
      <c r="Z122" s="988"/>
      <c r="AA122" s="988"/>
    </row>
    <row r="123" spans="1:27" s="709" customFormat="1" ht="24.95" customHeight="1">
      <c r="A123" s="986"/>
      <c r="B123" s="1091"/>
      <c r="C123" s="1114" t="s">
        <v>1453</v>
      </c>
      <c r="D123" s="1048"/>
      <c r="E123" s="1112"/>
      <c r="F123" s="1113"/>
      <c r="G123" s="1046"/>
      <c r="H123" s="1046"/>
      <c r="I123" s="1046"/>
      <c r="J123" s="1047"/>
      <c r="K123" s="1049"/>
      <c r="L123" s="988"/>
      <c r="M123" s="988"/>
      <c r="N123" s="988"/>
      <c r="O123" s="988"/>
      <c r="P123" s="988"/>
      <c r="Q123" s="988"/>
      <c r="R123" s="988"/>
      <c r="S123" s="988"/>
      <c r="T123" s="988"/>
      <c r="U123" s="988"/>
      <c r="V123" s="988"/>
      <c r="W123" s="988"/>
      <c r="X123" s="988"/>
      <c r="Y123" s="988"/>
      <c r="Z123" s="988"/>
      <c r="AA123" s="988"/>
    </row>
    <row r="124" spans="1:27" s="709" customFormat="1" ht="24.95" customHeight="1">
      <c r="A124" s="986"/>
      <c r="B124" s="1091"/>
      <c r="C124" s="1114" t="s">
        <v>1454</v>
      </c>
      <c r="D124" s="1048"/>
      <c r="E124" s="1112"/>
      <c r="F124" s="1113"/>
      <c r="G124" s="1046"/>
      <c r="H124" s="1046"/>
      <c r="I124" s="1046"/>
      <c r="J124" s="1047"/>
      <c r="K124" s="1049"/>
      <c r="L124" s="988"/>
      <c r="M124" s="988"/>
      <c r="N124" s="988"/>
      <c r="O124" s="988"/>
      <c r="P124" s="988"/>
      <c r="Q124" s="988"/>
      <c r="R124" s="988"/>
      <c r="S124" s="988"/>
      <c r="T124" s="988"/>
      <c r="U124" s="988"/>
      <c r="V124" s="988"/>
      <c r="W124" s="988"/>
      <c r="X124" s="988"/>
      <c r="Y124" s="988"/>
      <c r="Z124" s="988"/>
      <c r="AA124" s="988"/>
    </row>
    <row r="125" spans="1:27" s="709" customFormat="1" ht="24.95" customHeight="1">
      <c r="A125" s="986"/>
      <c r="B125" s="1091"/>
      <c r="C125" s="1124" t="s">
        <v>1482</v>
      </c>
      <c r="D125" s="1048"/>
      <c r="E125" s="1112"/>
      <c r="F125" s="1113"/>
      <c r="G125" s="1046"/>
      <c r="H125" s="1046"/>
      <c r="I125" s="1046"/>
      <c r="J125" s="1047"/>
      <c r="K125" s="1049"/>
      <c r="L125" s="988"/>
      <c r="M125" s="988"/>
      <c r="N125" s="988"/>
      <c r="O125" s="988"/>
      <c r="P125" s="988"/>
      <c r="Q125" s="988"/>
      <c r="R125" s="988"/>
      <c r="S125" s="988"/>
      <c r="T125" s="988"/>
      <c r="U125" s="988"/>
      <c r="V125" s="988"/>
      <c r="W125" s="988"/>
      <c r="X125" s="988"/>
      <c r="Y125" s="988"/>
      <c r="Z125" s="988"/>
      <c r="AA125" s="988"/>
    </row>
    <row r="126" spans="1:27" s="709" customFormat="1" ht="24.95" customHeight="1">
      <c r="A126" s="986"/>
      <c r="B126" s="1044" t="s">
        <v>1489</v>
      </c>
      <c r="C126" s="1046"/>
      <c r="D126" s="1046"/>
      <c r="E126" s="1046"/>
      <c r="F126" s="1046"/>
      <c r="G126" s="1046"/>
      <c r="H126" s="1046"/>
      <c r="I126" s="1046"/>
      <c r="J126" s="1047"/>
      <c r="K126" s="1049"/>
      <c r="L126" s="988"/>
      <c r="M126" s="988"/>
      <c r="N126" s="988"/>
      <c r="O126" s="988"/>
      <c r="P126" s="988"/>
      <c r="Q126" s="988"/>
      <c r="R126" s="988"/>
      <c r="S126" s="988"/>
      <c r="T126" s="988"/>
      <c r="U126" s="988"/>
      <c r="V126" s="988"/>
      <c r="W126" s="988"/>
      <c r="X126" s="988"/>
      <c r="Y126" s="988"/>
      <c r="Z126" s="988"/>
      <c r="AA126" s="988"/>
    </row>
    <row r="127" spans="1:27" s="709" customFormat="1" ht="24.95" customHeight="1">
      <c r="A127" s="986"/>
      <c r="B127" s="1044">
        <f>ROW()</f>
        <v>127</v>
      </c>
      <c r="C127" s="1120">
        <v>5</v>
      </c>
      <c r="D127" s="1125" t="str">
        <f>REPT(CHAR(7),RANK(C127,C127:C131,1))</f>
        <v>_x0007__x0007__x0007_</v>
      </c>
      <c r="E127" s="1055" t="str">
        <f ca="1">_xlfn.FORMULATEXT(D127)</f>
        <v>=REPT(CAR(7);RANG(C127;C127:C131;1))</v>
      </c>
      <c r="F127" s="1113"/>
      <c r="G127" s="1113"/>
      <c r="H127" s="1113"/>
      <c r="I127" s="1046"/>
      <c r="J127" s="1047"/>
      <c r="K127" s="1049"/>
      <c r="L127" s="988"/>
      <c r="M127" s="988"/>
      <c r="N127" s="988"/>
      <c r="O127" s="988"/>
      <c r="P127" s="988"/>
      <c r="Q127" s="988"/>
      <c r="R127" s="988"/>
      <c r="S127" s="988"/>
      <c r="T127" s="988"/>
      <c r="U127" s="988"/>
      <c r="V127" s="988"/>
      <c r="W127" s="988"/>
      <c r="X127" s="988"/>
      <c r="Y127" s="988"/>
      <c r="Z127" s="988"/>
      <c r="AA127" s="988"/>
    </row>
    <row r="128" spans="1:27" s="709" customFormat="1" ht="24.95" customHeight="1">
      <c r="A128" s="986"/>
      <c r="B128" s="1091"/>
      <c r="C128" s="1120">
        <v>8</v>
      </c>
      <c r="D128" s="1125" t="str">
        <f>REPT(CHAR(7),RANK(C128,C127:C131,1))</f>
        <v>_x0007__x0007__x0007__x0007__x0007_</v>
      </c>
      <c r="E128" s="1112"/>
      <c r="F128" s="1113"/>
      <c r="G128" s="1046"/>
      <c r="H128" s="1046"/>
      <c r="I128" s="1046"/>
      <c r="J128" s="1047"/>
      <c r="K128" s="1049"/>
      <c r="L128" s="988"/>
      <c r="M128" s="988"/>
      <c r="N128" s="988"/>
      <c r="O128" s="988"/>
      <c r="P128" s="988"/>
      <c r="Q128" s="988"/>
      <c r="R128" s="988"/>
      <c r="S128" s="988"/>
      <c r="T128" s="988"/>
      <c r="U128" s="988"/>
      <c r="V128" s="988"/>
      <c r="W128" s="988"/>
      <c r="X128" s="988"/>
      <c r="Y128" s="988"/>
      <c r="Z128" s="988"/>
      <c r="AA128" s="988"/>
    </row>
    <row r="129" spans="1:27" s="709" customFormat="1" ht="24.95" customHeight="1">
      <c r="A129" s="986"/>
      <c r="B129" s="1091"/>
      <c r="C129" s="1120">
        <v>4</v>
      </c>
      <c r="D129" s="1125" t="str">
        <f>REPT(CHAR(7),RANK(C129,C127:C131,1))</f>
        <v>_x0007__x0007_</v>
      </c>
      <c r="E129" s="1112"/>
      <c r="F129" s="1113"/>
      <c r="G129" s="1046"/>
      <c r="H129" s="1046"/>
      <c r="I129" s="1046"/>
      <c r="J129" s="1047"/>
      <c r="K129" s="1049"/>
      <c r="L129" s="988"/>
      <c r="M129" s="988"/>
      <c r="N129" s="988"/>
      <c r="O129" s="988"/>
      <c r="P129" s="988"/>
      <c r="Q129" s="988"/>
      <c r="R129" s="988"/>
      <c r="S129" s="988"/>
      <c r="T129" s="988"/>
      <c r="U129" s="988"/>
      <c r="V129" s="988"/>
      <c r="W129" s="988"/>
      <c r="X129" s="988"/>
      <c r="Y129" s="988"/>
      <c r="Z129" s="988"/>
      <c r="AA129" s="988"/>
    </row>
    <row r="130" spans="1:27" s="709" customFormat="1" ht="24.95" customHeight="1">
      <c r="A130" s="986"/>
      <c r="B130" s="1091"/>
      <c r="C130" s="1120">
        <v>1</v>
      </c>
      <c r="D130" s="1125" t="str">
        <f>REPT(CHAR(7),RANK(C130,C127:C131,1))</f>
        <v>_x0007_</v>
      </c>
      <c r="E130" s="1112"/>
      <c r="F130" s="1113"/>
      <c r="G130" s="1046"/>
      <c r="H130" s="1046"/>
      <c r="I130" s="1046"/>
      <c r="J130" s="1047"/>
      <c r="K130" s="1049"/>
      <c r="L130" s="988"/>
      <c r="M130" s="988"/>
      <c r="N130" s="988"/>
      <c r="O130" s="988"/>
      <c r="P130" s="988"/>
      <c r="Q130" s="988"/>
      <c r="R130" s="988"/>
      <c r="S130" s="988"/>
      <c r="T130" s="988"/>
      <c r="U130" s="988"/>
      <c r="V130" s="988"/>
      <c r="W130" s="988"/>
      <c r="X130" s="988"/>
      <c r="Y130" s="988"/>
      <c r="Z130" s="988"/>
      <c r="AA130" s="988"/>
    </row>
    <row r="131" spans="1:27" s="709" customFormat="1" ht="24.95" customHeight="1">
      <c r="A131" s="986"/>
      <c r="B131" s="1091"/>
      <c r="C131" s="1120">
        <v>7</v>
      </c>
      <c r="D131" s="1125" t="str">
        <f>REPT(CHAR(7),RANK(C131,C127:C131,1))</f>
        <v>_x0007__x0007__x0007__x0007_</v>
      </c>
      <c r="E131" s="1112"/>
      <c r="F131" s="1113"/>
      <c r="G131" s="1046"/>
      <c r="H131" s="1046"/>
      <c r="I131" s="1046"/>
      <c r="J131" s="1047"/>
      <c r="K131" s="1049"/>
      <c r="L131" s="988"/>
      <c r="M131" s="988"/>
      <c r="N131" s="988"/>
      <c r="O131" s="988"/>
      <c r="P131" s="988"/>
      <c r="Q131" s="988"/>
      <c r="R131" s="988"/>
      <c r="S131" s="988"/>
      <c r="T131" s="988"/>
      <c r="U131" s="988"/>
      <c r="V131" s="988"/>
      <c r="W131" s="988"/>
      <c r="X131" s="988"/>
      <c r="Y131" s="988"/>
      <c r="Z131" s="988"/>
      <c r="AA131" s="988"/>
    </row>
    <row r="132" spans="1:27" s="709" customFormat="1" ht="24.95" customHeight="1" thickBot="1">
      <c r="A132" s="986"/>
      <c r="B132" s="1123" t="s">
        <v>1559</v>
      </c>
      <c r="C132" s="1061"/>
      <c r="D132" s="1126"/>
      <c r="E132" s="1126"/>
      <c r="F132" s="1126"/>
      <c r="G132" s="1059"/>
      <c r="H132" s="1059"/>
      <c r="I132" s="1059"/>
      <c r="J132" s="1060"/>
      <c r="K132" s="1062"/>
      <c r="L132" s="988"/>
      <c r="M132" s="988"/>
      <c r="N132" s="988"/>
      <c r="O132" s="988"/>
      <c r="P132" s="988"/>
      <c r="Q132" s="988"/>
      <c r="R132" s="988"/>
      <c r="S132" s="988"/>
      <c r="T132" s="988"/>
      <c r="U132" s="988"/>
      <c r="V132" s="988"/>
      <c r="W132" s="988"/>
      <c r="X132" s="988"/>
      <c r="Y132" s="988"/>
      <c r="Z132" s="988"/>
      <c r="AA132" s="988"/>
    </row>
    <row r="133" spans="1:27" s="709" customFormat="1" ht="24.95" customHeight="1" thickBot="1">
      <c r="A133" s="986"/>
      <c r="B133" s="987"/>
      <c r="C133" s="988"/>
      <c r="D133" s="989"/>
      <c r="E133" s="989"/>
      <c r="F133" s="990"/>
      <c r="G133" s="990"/>
      <c r="H133" s="990"/>
      <c r="I133" s="990"/>
      <c r="J133" s="1000"/>
      <c r="K133" s="988"/>
      <c r="L133" s="988"/>
      <c r="M133" s="988"/>
      <c r="N133" s="988"/>
      <c r="O133" s="988"/>
      <c r="P133" s="988"/>
      <c r="Q133" s="988"/>
      <c r="R133" s="988"/>
      <c r="S133" s="988"/>
      <c r="T133" s="988"/>
      <c r="U133" s="988"/>
      <c r="V133" s="988"/>
      <c r="W133" s="988"/>
      <c r="X133" s="988"/>
      <c r="Y133" s="988"/>
      <c r="Z133" s="988"/>
      <c r="AA133" s="988"/>
    </row>
    <row r="134" spans="1:27" s="709" customFormat="1" ht="24.95" customHeight="1">
      <c r="A134" s="1127"/>
      <c r="B134" s="1128"/>
      <c r="C134" s="1129"/>
      <c r="D134" s="1100"/>
      <c r="E134" s="1100"/>
      <c r="F134" s="1100"/>
      <c r="G134" s="1100"/>
      <c r="H134" s="1100"/>
      <c r="I134" s="1130"/>
      <c r="J134" s="1047"/>
      <c r="K134" s="1048"/>
      <c r="L134" s="1048"/>
      <c r="M134" s="988"/>
      <c r="N134" s="988"/>
      <c r="O134" s="988"/>
      <c r="P134" s="988"/>
      <c r="Q134" s="988"/>
      <c r="R134" s="988"/>
      <c r="S134" s="988"/>
      <c r="T134" s="988"/>
      <c r="U134" s="988"/>
      <c r="V134" s="988"/>
      <c r="W134" s="988"/>
      <c r="X134" s="988"/>
      <c r="Y134" s="988"/>
      <c r="Z134" s="988"/>
      <c r="AA134" s="988"/>
    </row>
    <row r="135" spans="1:27" s="709" customFormat="1" ht="24.95" customHeight="1">
      <c r="A135" s="1127"/>
      <c r="B135" s="1131"/>
      <c r="C135" s="1069" t="s">
        <v>1442</v>
      </c>
      <c r="D135" s="1046"/>
      <c r="E135" s="1046"/>
      <c r="F135" s="1046"/>
      <c r="G135" s="1046"/>
      <c r="H135" s="1046"/>
      <c r="I135" s="1132"/>
      <c r="J135" s="1047"/>
      <c r="K135" s="1048"/>
      <c r="L135" s="1048"/>
      <c r="M135" s="988"/>
      <c r="N135" s="988"/>
      <c r="O135" s="988"/>
      <c r="P135" s="988"/>
      <c r="Q135" s="988"/>
      <c r="R135" s="988"/>
      <c r="S135" s="988"/>
      <c r="T135" s="988"/>
      <c r="U135" s="988"/>
      <c r="V135" s="988"/>
      <c r="W135" s="988"/>
      <c r="X135" s="988"/>
      <c r="Y135" s="988"/>
      <c r="Z135" s="988"/>
      <c r="AA135" s="988"/>
    </row>
    <row r="136" spans="1:27" s="709" customFormat="1" ht="24.95" customHeight="1">
      <c r="A136" s="1127"/>
      <c r="B136" s="1044" t="s">
        <v>1504</v>
      </c>
      <c r="C136" s="1048"/>
      <c r="D136" s="1048"/>
      <c r="E136" s="1046"/>
      <c r="F136" s="1046"/>
      <c r="G136" s="1133"/>
      <c r="H136" s="1048"/>
      <c r="I136" s="1134"/>
      <c r="J136" s="1048"/>
      <c r="K136" s="1048"/>
      <c r="L136" s="1048"/>
      <c r="M136" s="988"/>
      <c r="N136" s="988"/>
      <c r="O136" s="988"/>
      <c r="P136" s="988"/>
      <c r="Q136" s="988"/>
      <c r="R136" s="988"/>
      <c r="S136" s="988"/>
      <c r="T136" s="988"/>
      <c r="U136" s="988"/>
      <c r="V136" s="988"/>
      <c r="W136" s="988"/>
      <c r="X136" s="988"/>
      <c r="Y136" s="988"/>
      <c r="Z136" s="988"/>
      <c r="AA136" s="988"/>
    </row>
    <row r="137" spans="1:27" s="709" customFormat="1" ht="24.95" customHeight="1">
      <c r="A137" s="1127"/>
      <c r="B137" s="1135">
        <f>ROW()</f>
        <v>137</v>
      </c>
      <c r="C137" s="1285">
        <f ca="1">TODAY()</f>
        <v>44545</v>
      </c>
      <c r="D137" s="1285"/>
      <c r="E137" s="1285"/>
      <c r="F137" s="1122"/>
      <c r="G137" s="1055" t="str">
        <f ca="1">_xlfn.FORMULATEXT(C137)</f>
        <v>=AUJOURDHUI()</v>
      </c>
      <c r="H137" s="1048"/>
      <c r="I137" s="1134"/>
      <c r="J137" s="1048"/>
      <c r="K137" s="1048"/>
      <c r="L137" s="1048"/>
      <c r="M137" s="988"/>
      <c r="N137" s="988"/>
      <c r="O137" s="988"/>
      <c r="P137" s="988"/>
      <c r="Q137" s="988"/>
      <c r="R137" s="988"/>
      <c r="S137" s="988"/>
      <c r="T137" s="988"/>
      <c r="U137" s="988"/>
      <c r="V137" s="988"/>
      <c r="W137" s="988"/>
      <c r="X137" s="988"/>
      <c r="Y137" s="988"/>
      <c r="Z137" s="988"/>
      <c r="AA137" s="988"/>
    </row>
    <row r="138" spans="1:27" s="709" customFormat="1" ht="24.95" customHeight="1">
      <c r="A138" s="1127"/>
      <c r="B138" s="1131"/>
      <c r="C138" s="1122" t="s">
        <v>1445</v>
      </c>
      <c r="D138" s="1113"/>
      <c r="E138" s="1113"/>
      <c r="F138" s="1113"/>
      <c r="G138" s="1113"/>
      <c r="H138" s="1048"/>
      <c r="I138" s="1134"/>
      <c r="J138" s="1048"/>
      <c r="K138" s="1048"/>
      <c r="L138" s="1048"/>
      <c r="M138" s="988"/>
      <c r="N138" s="988"/>
      <c r="O138" s="988"/>
      <c r="P138" s="988"/>
      <c r="Q138" s="988"/>
      <c r="R138" s="988"/>
      <c r="S138" s="988"/>
      <c r="T138" s="988"/>
      <c r="U138" s="988"/>
      <c r="V138" s="988"/>
      <c r="W138" s="988"/>
      <c r="X138" s="988"/>
      <c r="Y138" s="988"/>
      <c r="Z138" s="988"/>
      <c r="AA138" s="988"/>
    </row>
    <row r="139" spans="1:27" s="709" customFormat="1" ht="24.95" customHeight="1">
      <c r="A139" s="1127"/>
      <c r="B139" s="1131"/>
      <c r="C139" s="1122"/>
      <c r="D139" s="1113"/>
      <c r="E139" s="1113"/>
      <c r="F139" s="1113"/>
      <c r="G139" s="1113"/>
      <c r="H139" s="1048"/>
      <c r="I139" s="1134"/>
      <c r="J139" s="1048"/>
      <c r="K139" s="1048"/>
      <c r="L139" s="1048"/>
      <c r="M139" s="988"/>
      <c r="N139" s="988"/>
      <c r="O139" s="988"/>
      <c r="P139" s="988"/>
      <c r="Q139" s="988"/>
      <c r="R139" s="988"/>
      <c r="S139" s="988"/>
      <c r="T139" s="988"/>
      <c r="U139" s="988"/>
      <c r="V139" s="988"/>
      <c r="W139" s="988"/>
      <c r="X139" s="988"/>
      <c r="Y139" s="988"/>
      <c r="Z139" s="988"/>
      <c r="AA139" s="988"/>
    </row>
    <row r="140" spans="1:27" s="709" customFormat="1" ht="24.95" customHeight="1">
      <c r="A140" s="1127"/>
      <c r="B140" s="1135">
        <f>ROW()</f>
        <v>140</v>
      </c>
      <c r="C140" s="1285">
        <f ca="1">NOW()</f>
        <v>44545.473620833334</v>
      </c>
      <c r="D140" s="1285"/>
      <c r="E140" s="1285"/>
      <c r="F140" s="1122"/>
      <c r="G140" s="1055" t="str">
        <f ca="1">_xlfn.FORMULATEXT(C140)</f>
        <v>=MAINTENANT()</v>
      </c>
      <c r="H140" s="1048"/>
      <c r="I140" s="1134"/>
      <c r="J140" s="1048"/>
      <c r="K140" s="1048"/>
      <c r="L140" s="1048"/>
      <c r="M140" s="988"/>
      <c r="N140" s="988"/>
      <c r="O140" s="988"/>
      <c r="P140" s="988"/>
      <c r="Q140" s="988"/>
      <c r="R140" s="988"/>
      <c r="S140" s="988"/>
      <c r="T140" s="988"/>
      <c r="U140" s="988"/>
      <c r="V140" s="988"/>
      <c r="W140" s="988"/>
      <c r="X140" s="988"/>
      <c r="Y140" s="988"/>
      <c r="Z140" s="988"/>
      <c r="AA140" s="988"/>
    </row>
    <row r="141" spans="1:27" s="709" customFormat="1" ht="24.95" customHeight="1">
      <c r="A141" s="1127"/>
      <c r="B141" s="1131"/>
      <c r="C141" s="1122" t="s">
        <v>1445</v>
      </c>
      <c r="D141" s="1113"/>
      <c r="E141" s="1113"/>
      <c r="F141" s="1113"/>
      <c r="G141" s="1113"/>
      <c r="H141" s="1048"/>
      <c r="I141" s="1134"/>
      <c r="J141" s="1048"/>
      <c r="K141" s="1048"/>
      <c r="L141" s="1048"/>
      <c r="M141" s="988"/>
      <c r="N141" s="988"/>
      <c r="O141" s="988"/>
      <c r="P141" s="988"/>
      <c r="Q141" s="988"/>
      <c r="R141" s="988"/>
      <c r="S141" s="988"/>
      <c r="T141" s="988"/>
      <c r="U141" s="988"/>
      <c r="V141" s="988"/>
      <c r="W141" s="988"/>
      <c r="X141" s="988"/>
      <c r="Y141" s="988"/>
      <c r="Z141" s="988"/>
      <c r="AA141" s="988"/>
    </row>
    <row r="142" spans="1:27" s="709" customFormat="1" ht="24.95" customHeight="1">
      <c r="A142" s="1127"/>
      <c r="B142" s="1131"/>
      <c r="C142" s="1113"/>
      <c r="D142" s="1113"/>
      <c r="E142" s="1113"/>
      <c r="F142" s="1113"/>
      <c r="G142" s="1113"/>
      <c r="H142" s="1048"/>
      <c r="I142" s="1134"/>
      <c r="J142" s="1048"/>
      <c r="K142" s="1048"/>
      <c r="L142" s="1048"/>
      <c r="M142" s="988"/>
      <c r="N142" s="988"/>
      <c r="O142" s="988"/>
      <c r="P142" s="988"/>
      <c r="Q142" s="988"/>
      <c r="R142" s="988"/>
      <c r="S142" s="988"/>
      <c r="T142" s="988"/>
      <c r="U142" s="988"/>
      <c r="V142" s="988"/>
      <c r="W142" s="988"/>
      <c r="X142" s="988"/>
      <c r="Y142" s="988"/>
      <c r="Z142" s="988"/>
      <c r="AA142" s="988"/>
    </row>
    <row r="143" spans="1:27" s="709" customFormat="1" ht="24.95" customHeight="1">
      <c r="A143" s="1127"/>
      <c r="B143" s="1135">
        <f>ROW()</f>
        <v>143</v>
      </c>
      <c r="C143" s="1286">
        <f ca="1">NOW()</f>
        <v>44545.473620833334</v>
      </c>
      <c r="D143" s="1286"/>
      <c r="E143" s="1286"/>
      <c r="F143" s="1122"/>
      <c r="G143" s="1055" t="str">
        <f ca="1">_xlfn.FORMULATEXT(C143)</f>
        <v>=MAINTENANT()</v>
      </c>
      <c r="H143" s="1048"/>
      <c r="I143" s="1134"/>
      <c r="J143" s="1048"/>
      <c r="K143" s="1048"/>
      <c r="L143" s="1048"/>
      <c r="M143" s="988"/>
      <c r="N143" s="988"/>
      <c r="O143" s="988"/>
      <c r="P143" s="988"/>
      <c r="Q143" s="988"/>
      <c r="R143" s="988"/>
      <c r="S143" s="988"/>
      <c r="T143" s="988"/>
      <c r="U143" s="988"/>
      <c r="V143" s="988"/>
      <c r="W143" s="988"/>
      <c r="X143" s="988"/>
      <c r="Y143" s="988"/>
      <c r="Z143" s="988"/>
      <c r="AA143" s="988"/>
    </row>
    <row r="144" spans="1:27" s="709" customFormat="1" ht="24.95" customHeight="1">
      <c r="A144" s="1127"/>
      <c r="B144" s="1131"/>
      <c r="C144" s="1122"/>
      <c r="D144" s="1136" t="s">
        <v>1448</v>
      </c>
      <c r="E144" s="1137" t="s">
        <v>1449</v>
      </c>
      <c r="F144" s="1113"/>
      <c r="G144" s="1113"/>
      <c r="H144" s="1048"/>
      <c r="I144" s="1134"/>
      <c r="J144" s="1048"/>
      <c r="K144" s="1048"/>
      <c r="L144" s="1048"/>
      <c r="M144" s="988"/>
      <c r="N144" s="988"/>
      <c r="O144" s="988"/>
      <c r="P144" s="988"/>
      <c r="Q144" s="988"/>
      <c r="R144" s="988"/>
      <c r="S144" s="988"/>
      <c r="T144" s="988"/>
      <c r="U144" s="988"/>
      <c r="V144" s="988"/>
      <c r="W144" s="988"/>
      <c r="X144" s="988"/>
      <c r="Y144" s="988"/>
      <c r="Z144" s="988"/>
      <c r="AA144" s="988"/>
    </row>
    <row r="145" spans="1:27" s="709" customFormat="1" ht="24.95" customHeight="1">
      <c r="A145" s="1127"/>
      <c r="B145" s="1131"/>
      <c r="C145" s="1122"/>
      <c r="D145" s="1113"/>
      <c r="E145" s="1113"/>
      <c r="F145" s="1113"/>
      <c r="G145" s="1113"/>
      <c r="H145" s="1048"/>
      <c r="I145" s="1134"/>
      <c r="J145" s="1048"/>
      <c r="K145" s="1048"/>
      <c r="L145" s="1048"/>
      <c r="M145" s="988"/>
      <c r="N145" s="988"/>
      <c r="O145" s="988"/>
      <c r="P145" s="988"/>
      <c r="Q145" s="988"/>
      <c r="R145" s="988"/>
      <c r="S145" s="988"/>
      <c r="T145" s="988"/>
      <c r="U145" s="988"/>
      <c r="V145" s="988"/>
      <c r="W145" s="988"/>
      <c r="X145" s="988"/>
      <c r="Y145" s="988"/>
      <c r="Z145" s="988"/>
      <c r="AA145" s="988"/>
    </row>
    <row r="146" spans="1:27" s="709" customFormat="1" ht="24.95" customHeight="1">
      <c r="A146" s="1127"/>
      <c r="B146" s="1135">
        <f>ROW()</f>
        <v>146</v>
      </c>
      <c r="C146" s="1138">
        <f ca="1">NOW()</f>
        <v>44545.473620833334</v>
      </c>
      <c r="D146" s="1112"/>
      <c r="E146" s="1048"/>
      <c r="F146" s="1122"/>
      <c r="G146" s="1055" t="str">
        <f ca="1">_xlfn.FORMULATEXT(C146)</f>
        <v>=MAINTENANT()</v>
      </c>
      <c r="H146" s="1048"/>
      <c r="I146" s="1134"/>
      <c r="J146" s="1048"/>
      <c r="K146" s="1048"/>
      <c r="L146" s="1048"/>
      <c r="M146" s="988"/>
      <c r="N146" s="988"/>
      <c r="O146" s="988"/>
      <c r="P146" s="988"/>
      <c r="Q146" s="988"/>
      <c r="R146" s="988"/>
      <c r="S146" s="988"/>
      <c r="T146" s="988"/>
      <c r="U146" s="988"/>
      <c r="V146" s="988"/>
      <c r="W146" s="988"/>
      <c r="X146" s="988"/>
      <c r="Y146" s="988"/>
      <c r="Z146" s="988"/>
      <c r="AA146" s="988"/>
    </row>
    <row r="147" spans="1:27" s="709" customFormat="1" ht="24.95" customHeight="1">
      <c r="A147" s="1127"/>
      <c r="B147" s="1131"/>
      <c r="C147" s="1122" t="s">
        <v>1451</v>
      </c>
      <c r="D147" s="1112"/>
      <c r="E147" s="1113"/>
      <c r="F147" s="1139"/>
      <c r="G147" s="1139"/>
      <c r="H147" s="1048"/>
      <c r="I147" s="1134"/>
      <c r="J147" s="1048"/>
      <c r="K147" s="1048"/>
      <c r="L147" s="1048"/>
      <c r="M147" s="988"/>
      <c r="N147" s="988"/>
      <c r="O147" s="988"/>
      <c r="P147" s="988"/>
      <c r="Q147" s="988"/>
      <c r="R147" s="988"/>
      <c r="S147" s="988"/>
      <c r="T147" s="988"/>
      <c r="U147" s="988"/>
      <c r="V147" s="988"/>
      <c r="W147" s="988"/>
      <c r="X147" s="988"/>
      <c r="Y147" s="988"/>
      <c r="Z147" s="988"/>
      <c r="AA147" s="988"/>
    </row>
    <row r="148" spans="1:27" s="709" customFormat="1" ht="24.95" customHeight="1">
      <c r="A148" s="1127"/>
      <c r="B148" s="1131"/>
      <c r="C148" s="1127"/>
      <c r="D148" s="1127"/>
      <c r="E148" s="1127"/>
      <c r="F148" s="1127"/>
      <c r="G148" s="1127"/>
      <c r="H148" s="1127"/>
      <c r="I148" s="1140"/>
      <c r="J148" s="1127"/>
      <c r="K148" s="1127"/>
      <c r="L148" s="1127"/>
      <c r="M148" s="986"/>
      <c r="N148" s="986"/>
      <c r="O148" s="986"/>
      <c r="P148" s="986"/>
      <c r="Q148" s="986"/>
      <c r="R148" s="988"/>
      <c r="S148" s="988"/>
      <c r="T148" s="988"/>
      <c r="U148" s="988"/>
      <c r="V148" s="988"/>
      <c r="W148" s="988"/>
      <c r="X148" s="988"/>
      <c r="Y148" s="988"/>
      <c r="Z148" s="988"/>
      <c r="AA148" s="988"/>
    </row>
    <row r="149" spans="1:27" s="709" customFormat="1" ht="24.95" customHeight="1">
      <c r="A149" s="1127"/>
      <c r="B149" s="1135">
        <f>ROW()</f>
        <v>149</v>
      </c>
      <c r="C149" s="1287">
        <f ca="1">TODAY()</f>
        <v>44545</v>
      </c>
      <c r="D149" s="1287"/>
      <c r="E149" s="1127"/>
      <c r="F149" s="1127"/>
      <c r="G149" s="1055" t="str">
        <f ca="1">_xlfn.FORMULATEXT(C149)</f>
        <v>=AUJOURDHUI()</v>
      </c>
      <c r="H149" s="1048"/>
      <c r="I149" s="1134"/>
      <c r="J149" s="1048"/>
      <c r="K149" s="1048"/>
      <c r="L149" s="1048"/>
      <c r="M149" s="988"/>
      <c r="N149" s="977"/>
      <c r="O149" s="977"/>
      <c r="P149" s="977"/>
      <c r="Q149" s="977"/>
      <c r="R149" s="988"/>
      <c r="S149" s="988"/>
      <c r="T149" s="988"/>
      <c r="U149" s="988"/>
      <c r="V149" s="988"/>
      <c r="W149" s="988"/>
      <c r="X149" s="988"/>
      <c r="Y149" s="988"/>
      <c r="Z149" s="988"/>
      <c r="AA149" s="988"/>
    </row>
    <row r="150" spans="1:27" s="709" customFormat="1" ht="24.95" customHeight="1">
      <c r="A150" s="1127"/>
      <c r="B150" s="1131"/>
      <c r="C150" s="1122" t="s">
        <v>1445</v>
      </c>
      <c r="D150" s="1047"/>
      <c r="E150" s="1122"/>
      <c r="F150" s="1047"/>
      <c r="G150" s="1047"/>
      <c r="H150" s="1047"/>
      <c r="I150" s="1141"/>
      <c r="J150" s="1048"/>
      <c r="K150" s="1048"/>
      <c r="L150" s="1048"/>
      <c r="M150" s="988"/>
      <c r="N150" s="977"/>
      <c r="O150" s="977"/>
      <c r="P150" s="977"/>
      <c r="Q150" s="977"/>
      <c r="R150" s="988"/>
      <c r="S150" s="988"/>
      <c r="T150" s="988"/>
      <c r="U150" s="988"/>
      <c r="V150" s="988"/>
      <c r="W150" s="988"/>
      <c r="X150" s="988"/>
      <c r="Y150" s="988"/>
      <c r="Z150" s="988"/>
      <c r="AA150" s="988"/>
    </row>
    <row r="151" spans="1:27" s="709" customFormat="1" ht="24.95" customHeight="1" thickBot="1">
      <c r="A151" s="1127"/>
      <c r="B151" s="1142"/>
      <c r="C151" s="1143"/>
      <c r="D151" s="1144"/>
      <c r="E151" s="1143"/>
      <c r="F151" s="1144"/>
      <c r="G151" s="1144"/>
      <c r="H151" s="1144"/>
      <c r="I151" s="1145"/>
      <c r="J151" s="1048"/>
      <c r="K151" s="1048"/>
      <c r="L151" s="1048"/>
      <c r="M151" s="988"/>
      <c r="N151" s="977"/>
      <c r="O151" s="977"/>
      <c r="P151" s="977"/>
      <c r="Q151" s="977"/>
      <c r="R151" s="988"/>
      <c r="S151" s="988"/>
      <c r="T151" s="988"/>
      <c r="U151" s="988"/>
      <c r="V151" s="988"/>
      <c r="W151" s="988"/>
      <c r="X151" s="988"/>
      <c r="Y151" s="988"/>
      <c r="Z151" s="988"/>
      <c r="AA151" s="988"/>
    </row>
    <row r="152" spans="1:27" s="709" customFormat="1" ht="24.95" customHeight="1" thickBot="1">
      <c r="A152" s="1127"/>
      <c r="B152" s="1127"/>
      <c r="C152" s="1122"/>
      <c r="D152" s="1047"/>
      <c r="E152" s="1122"/>
      <c r="F152" s="1047"/>
      <c r="G152" s="1047"/>
      <c r="H152" s="1047"/>
      <c r="I152" s="1047"/>
      <c r="J152" s="1048"/>
      <c r="K152" s="1048"/>
      <c r="L152" s="1048"/>
      <c r="M152" s="988"/>
      <c r="N152" s="977"/>
      <c r="O152" s="977"/>
      <c r="P152" s="977"/>
      <c r="Q152" s="977"/>
      <c r="R152" s="988"/>
      <c r="S152" s="988"/>
      <c r="T152" s="988"/>
      <c r="U152" s="988"/>
      <c r="V152" s="988"/>
      <c r="W152" s="988"/>
      <c r="X152" s="988"/>
      <c r="Y152" s="988"/>
      <c r="Z152" s="988"/>
      <c r="AA152" s="988"/>
    </row>
    <row r="153" spans="1:27" s="709" customFormat="1" ht="24.95" customHeight="1">
      <c r="A153" s="1127"/>
      <c r="B153" s="1039"/>
      <c r="C153" s="1040"/>
      <c r="D153" s="1042"/>
      <c r="E153" s="1042"/>
      <c r="F153" s="1042"/>
      <c r="G153" s="1042"/>
      <c r="H153" s="1042"/>
      <c r="I153" s="1042"/>
      <c r="J153" s="1040"/>
      <c r="K153" s="1040"/>
      <c r="L153" s="1043"/>
      <c r="M153" s="988"/>
      <c r="N153" s="977"/>
      <c r="O153" s="977"/>
      <c r="P153" s="977"/>
      <c r="Q153" s="977"/>
      <c r="R153" s="988"/>
      <c r="S153" s="988"/>
      <c r="T153" s="988"/>
      <c r="U153" s="988"/>
      <c r="V153" s="988"/>
      <c r="W153" s="988"/>
      <c r="X153" s="988"/>
      <c r="Y153" s="988"/>
      <c r="Z153" s="988"/>
      <c r="AA153" s="988"/>
    </row>
    <row r="154" spans="1:27" s="709" customFormat="1" ht="24.95" customHeight="1">
      <c r="A154" s="1127"/>
      <c r="B154" s="1091"/>
      <c r="C154" s="1069" t="s">
        <v>1505</v>
      </c>
      <c r="D154" s="1146"/>
      <c r="E154" s="1046"/>
      <c r="F154" s="1046"/>
      <c r="G154" s="1046"/>
      <c r="H154" s="1046"/>
      <c r="I154" s="1046"/>
      <c r="J154" s="1048"/>
      <c r="K154" s="1048"/>
      <c r="L154" s="1049"/>
      <c r="M154" s="988"/>
      <c r="N154" s="977"/>
      <c r="O154" s="977"/>
      <c r="P154" s="977"/>
      <c r="Q154" s="977"/>
      <c r="R154" s="988"/>
      <c r="S154" s="988"/>
      <c r="T154" s="988"/>
      <c r="U154" s="988"/>
      <c r="V154" s="988"/>
      <c r="W154" s="988"/>
      <c r="X154" s="988"/>
      <c r="Y154" s="988"/>
      <c r="Z154" s="988"/>
      <c r="AA154" s="988"/>
    </row>
    <row r="155" spans="1:27" s="709" customFormat="1" ht="24.95" customHeight="1">
      <c r="A155" s="1127"/>
      <c r="B155" s="1044" t="s">
        <v>1504</v>
      </c>
      <c r="C155" s="1147" t="s">
        <v>1506</v>
      </c>
      <c r="D155" s="1146"/>
      <c r="E155" s="1046"/>
      <c r="F155" s="1046"/>
      <c r="G155" s="1046"/>
      <c r="H155" s="1046"/>
      <c r="I155" s="1046"/>
      <c r="J155" s="1048"/>
      <c r="K155" s="1048"/>
      <c r="L155" s="1049"/>
      <c r="M155" s="988"/>
      <c r="N155" s="977"/>
      <c r="O155" s="977"/>
      <c r="P155" s="977"/>
      <c r="Q155" s="977"/>
      <c r="R155" s="988"/>
      <c r="S155" s="988"/>
      <c r="T155" s="988"/>
      <c r="U155" s="988"/>
      <c r="V155" s="988"/>
      <c r="W155" s="988"/>
      <c r="X155" s="988"/>
      <c r="Y155" s="988"/>
      <c r="Z155" s="988"/>
      <c r="AA155" s="988"/>
    </row>
    <row r="156" spans="1:27" s="709" customFormat="1" ht="24.95" customHeight="1">
      <c r="A156" s="1127"/>
      <c r="B156" s="1044">
        <f>ROW()</f>
        <v>156</v>
      </c>
      <c r="C156" s="1148">
        <f ca="1">INT((C149-(DATE(YEAR(C149-WEEKDAY(C149-1)+4),1,3)-WEEKDAY(DATE(YEAR(C149 -WEEKDAY(C149-1)+4),1,3)))+5)/7)</f>
        <v>50</v>
      </c>
      <c r="D156" s="1149"/>
      <c r="E156" s="1046"/>
      <c r="F156" s="1046"/>
      <c r="G156" s="1046"/>
      <c r="H156" s="1046"/>
      <c r="I156" s="1046"/>
      <c r="J156" s="1048"/>
      <c r="K156" s="1048"/>
      <c r="L156" s="1049"/>
      <c r="M156" s="988"/>
      <c r="N156" s="977"/>
      <c r="O156" s="977"/>
      <c r="P156" s="977"/>
      <c r="Q156" s="977"/>
      <c r="R156" s="988"/>
      <c r="S156" s="988"/>
      <c r="T156" s="988"/>
      <c r="U156" s="988"/>
      <c r="V156" s="988"/>
      <c r="W156" s="988"/>
      <c r="X156" s="988"/>
      <c r="Y156" s="988"/>
      <c r="Z156" s="988"/>
      <c r="AA156" s="988"/>
    </row>
    <row r="157" spans="1:27" s="709" customFormat="1" ht="24.95" customHeight="1">
      <c r="A157" s="1127"/>
      <c r="B157" s="1091"/>
      <c r="C157" s="1055" t="str">
        <f ca="1">_xlfn.FORMULATEXT(C156)</f>
        <v>=ENT((C149-(DATE(ANNEE(C149-JOURSEM(C149-1)+4);1;3)-JOURSEM(DATE(ANNEE(C149 -JOURSEM(C149-1)+4);1;3)))+5)/7)</v>
      </c>
      <c r="D157" s="1046"/>
      <c r="E157" s="1046"/>
      <c r="F157" s="1046"/>
      <c r="G157" s="1046"/>
      <c r="H157" s="1046"/>
      <c r="I157" s="1046"/>
      <c r="J157" s="1048"/>
      <c r="K157" s="1048"/>
      <c r="L157" s="1049"/>
      <c r="M157" s="988"/>
      <c r="N157" s="977"/>
      <c r="O157" s="977"/>
      <c r="P157" s="977"/>
      <c r="Q157" s="977"/>
      <c r="R157" s="988"/>
      <c r="S157" s="988"/>
      <c r="T157" s="988"/>
      <c r="U157" s="988"/>
      <c r="V157" s="988"/>
      <c r="W157" s="988"/>
      <c r="X157" s="988"/>
      <c r="Y157" s="988"/>
      <c r="Z157" s="988"/>
      <c r="AA157" s="988"/>
    </row>
    <row r="158" spans="1:27" s="709" customFormat="1" ht="24.95" customHeight="1">
      <c r="A158" s="1127"/>
      <c r="B158" s="1091"/>
      <c r="C158" s="1127"/>
      <c r="D158" s="1127"/>
      <c r="E158" s="1046"/>
      <c r="F158" s="1046"/>
      <c r="G158" s="1046"/>
      <c r="H158" s="1046"/>
      <c r="I158" s="1046"/>
      <c r="J158" s="1048"/>
      <c r="K158" s="1048"/>
      <c r="L158" s="1049"/>
      <c r="M158" s="988"/>
      <c r="N158" s="988"/>
      <c r="O158" s="988"/>
      <c r="P158" s="988"/>
      <c r="Q158" s="988"/>
      <c r="R158" s="988"/>
      <c r="S158" s="988"/>
      <c r="T158" s="988"/>
      <c r="U158" s="988"/>
      <c r="V158" s="988"/>
      <c r="W158" s="988"/>
      <c r="X158" s="988"/>
      <c r="Y158" s="988"/>
      <c r="Z158" s="988"/>
      <c r="AA158" s="988"/>
    </row>
    <row r="159" spans="1:27" s="709" customFormat="1" ht="24.95" customHeight="1">
      <c r="A159" s="1127"/>
      <c r="B159" s="1044">
        <f>ROW()</f>
        <v>159</v>
      </c>
      <c r="C159" s="1288">
        <f ca="1">C156</f>
        <v>50</v>
      </c>
      <c r="D159" s="1288"/>
      <c r="E159" s="1046"/>
      <c r="F159" s="1046"/>
      <c r="G159" s="1046"/>
      <c r="H159" s="1046"/>
      <c r="I159" s="1046"/>
      <c r="J159" s="1047"/>
      <c r="K159" s="1048"/>
      <c r="L159" s="1049"/>
      <c r="M159" s="988"/>
      <c r="N159" s="988"/>
      <c r="O159" s="988"/>
      <c r="P159" s="988"/>
      <c r="Q159" s="988"/>
      <c r="R159" s="988"/>
      <c r="S159" s="988"/>
      <c r="T159" s="988"/>
      <c r="U159" s="988"/>
      <c r="V159" s="988"/>
      <c r="W159" s="988"/>
      <c r="X159" s="988"/>
      <c r="Y159" s="988"/>
      <c r="Z159" s="988"/>
      <c r="AA159" s="988"/>
    </row>
    <row r="160" spans="1:27" s="709" customFormat="1" ht="24.95" customHeight="1">
      <c r="A160" s="1127"/>
      <c r="B160" s="1091"/>
      <c r="C160" s="1055" t="str">
        <f ca="1">_xlfn.FORMULATEXT(C159)</f>
        <v>=C156</v>
      </c>
      <c r="D160" s="1122" t="s">
        <v>1455</v>
      </c>
      <c r="E160" s="1046"/>
      <c r="F160" s="1046"/>
      <c r="G160" s="1046"/>
      <c r="H160" s="1046"/>
      <c r="I160" s="1046"/>
      <c r="J160" s="1047"/>
      <c r="K160" s="1048"/>
      <c r="L160" s="1049"/>
      <c r="M160" s="988"/>
      <c r="N160" s="988"/>
      <c r="O160" s="988"/>
      <c r="P160" s="988"/>
      <c r="Q160" s="988"/>
      <c r="R160" s="988"/>
      <c r="S160" s="988"/>
      <c r="T160" s="988"/>
      <c r="U160" s="988"/>
      <c r="V160" s="988"/>
      <c r="W160" s="988"/>
      <c r="X160" s="988"/>
      <c r="Y160" s="988"/>
      <c r="Z160" s="988"/>
      <c r="AA160" s="988"/>
    </row>
    <row r="161" spans="1:27" s="709" customFormat="1" ht="24.95" customHeight="1" thickBot="1">
      <c r="A161" s="1127"/>
      <c r="B161" s="1057"/>
      <c r="C161" s="1061"/>
      <c r="D161" s="1059"/>
      <c r="E161" s="1059"/>
      <c r="F161" s="1059"/>
      <c r="G161" s="1059"/>
      <c r="H161" s="1059"/>
      <c r="I161" s="1059"/>
      <c r="J161" s="1060"/>
      <c r="K161" s="1061"/>
      <c r="L161" s="1062"/>
      <c r="M161" s="988"/>
      <c r="N161" s="988"/>
      <c r="O161" s="988"/>
      <c r="P161" s="988"/>
      <c r="Q161" s="988"/>
      <c r="R161" s="988"/>
      <c r="S161" s="988"/>
      <c r="T161" s="988"/>
      <c r="U161" s="988"/>
      <c r="V161" s="988"/>
      <c r="W161" s="988"/>
      <c r="X161" s="988"/>
      <c r="Y161" s="988"/>
      <c r="Z161" s="988"/>
      <c r="AA161" s="988"/>
    </row>
    <row r="162" spans="1:27" s="709" customFormat="1" ht="24.95" customHeight="1" thickBot="1">
      <c r="A162" s="1127"/>
      <c r="B162" s="1127"/>
      <c r="C162" s="1048"/>
      <c r="D162" s="1046"/>
      <c r="E162" s="1046"/>
      <c r="F162" s="1046"/>
      <c r="G162" s="1046"/>
      <c r="H162" s="1046"/>
      <c r="I162" s="1046"/>
      <c r="J162" s="1047"/>
      <c r="K162" s="1048"/>
      <c r="L162" s="1048"/>
      <c r="M162" s="988"/>
      <c r="N162" s="988"/>
      <c r="O162" s="988"/>
      <c r="P162" s="988"/>
      <c r="Q162" s="988"/>
      <c r="R162" s="988"/>
      <c r="S162" s="988"/>
      <c r="T162" s="988"/>
      <c r="U162" s="988"/>
      <c r="V162" s="988"/>
      <c r="W162" s="988"/>
      <c r="X162" s="988"/>
      <c r="Y162" s="988"/>
      <c r="Z162" s="988"/>
      <c r="AA162" s="988"/>
    </row>
    <row r="163" spans="1:27" s="709" customFormat="1" ht="24.95" customHeight="1">
      <c r="A163" s="1127"/>
      <c r="B163" s="1039"/>
      <c r="C163" s="1040"/>
      <c r="D163" s="1041"/>
      <c r="E163" s="1041"/>
      <c r="F163" s="1041"/>
      <c r="G163" s="1041"/>
      <c r="H163" s="1041"/>
      <c r="I163" s="1041"/>
      <c r="J163" s="1074"/>
      <c r="K163" s="1048"/>
      <c r="L163" s="1048"/>
      <c r="M163" s="988"/>
      <c r="N163" s="988"/>
      <c r="O163" s="988"/>
      <c r="P163" s="988"/>
      <c r="Q163" s="988"/>
      <c r="R163" s="988"/>
      <c r="S163" s="988"/>
      <c r="T163" s="988"/>
      <c r="U163" s="988"/>
      <c r="V163" s="988"/>
      <c r="W163" s="988"/>
      <c r="X163" s="988"/>
      <c r="Y163" s="988"/>
      <c r="Z163" s="988"/>
      <c r="AA163" s="988"/>
    </row>
    <row r="164" spans="1:27" s="709" customFormat="1" ht="24.95" customHeight="1">
      <c r="A164" s="1127"/>
      <c r="B164" s="1091"/>
      <c r="C164" s="1069" t="s">
        <v>1507</v>
      </c>
      <c r="D164" s="1048"/>
      <c r="E164" s="1048"/>
      <c r="F164" s="1048"/>
      <c r="G164" s="1048"/>
      <c r="H164" s="1048"/>
      <c r="I164" s="1048"/>
      <c r="J164" s="1049"/>
      <c r="K164" s="1048"/>
      <c r="L164" s="1048"/>
      <c r="M164" s="988"/>
      <c r="N164" s="988"/>
      <c r="O164" s="988"/>
      <c r="P164" s="988"/>
      <c r="Q164" s="988"/>
      <c r="R164" s="988"/>
      <c r="S164" s="988"/>
      <c r="T164" s="988"/>
      <c r="U164" s="988"/>
      <c r="V164" s="988"/>
      <c r="W164" s="988"/>
      <c r="X164" s="988"/>
      <c r="Y164" s="988"/>
      <c r="Z164" s="988"/>
      <c r="AA164" s="988"/>
    </row>
    <row r="165" spans="1:27" s="709" customFormat="1" ht="24.95" customHeight="1">
      <c r="A165" s="1127"/>
      <c r="B165" s="1044" t="s">
        <v>1504</v>
      </c>
      <c r="C165" s="1147" t="s">
        <v>1506</v>
      </c>
      <c r="D165" s="1046"/>
      <c r="E165" s="1048"/>
      <c r="F165" s="1048"/>
      <c r="G165" s="1048"/>
      <c r="H165" s="1048"/>
      <c r="I165" s="1048"/>
      <c r="J165" s="1049"/>
      <c r="K165" s="1048"/>
      <c r="L165" s="1048"/>
      <c r="M165" s="988"/>
      <c r="N165" s="988"/>
      <c r="O165" s="988"/>
      <c r="P165" s="988"/>
      <c r="Q165" s="988"/>
      <c r="R165" s="988"/>
      <c r="S165" s="988"/>
      <c r="T165" s="988"/>
      <c r="U165" s="988"/>
      <c r="V165" s="988"/>
      <c r="W165" s="988"/>
      <c r="X165" s="988"/>
      <c r="Y165" s="988"/>
      <c r="Z165" s="988"/>
      <c r="AA165" s="988"/>
    </row>
    <row r="166" spans="1:27" s="709" customFormat="1" ht="24.95" customHeight="1">
      <c r="A166" s="1127"/>
      <c r="B166" s="1044">
        <f>ROW()</f>
        <v>166</v>
      </c>
      <c r="C166" s="1289">
        <v>44140</v>
      </c>
      <c r="D166" s="1289"/>
      <c r="E166" s="1048"/>
      <c r="F166" s="1048"/>
      <c r="G166" s="1048"/>
      <c r="H166" s="1048"/>
      <c r="I166" s="1048"/>
      <c r="J166" s="1049"/>
      <c r="K166" s="1048"/>
      <c r="L166" s="1048"/>
      <c r="M166" s="988"/>
      <c r="N166" s="988"/>
      <c r="O166" s="988"/>
      <c r="P166" s="988"/>
      <c r="Q166" s="988"/>
      <c r="R166" s="988"/>
      <c r="S166" s="988"/>
      <c r="T166" s="988"/>
      <c r="U166" s="988"/>
      <c r="V166" s="988"/>
      <c r="W166" s="988"/>
      <c r="X166" s="988"/>
      <c r="Y166" s="988"/>
      <c r="Z166" s="988"/>
      <c r="AA166" s="988"/>
    </row>
    <row r="167" spans="1:27" s="709" customFormat="1" ht="24.95" customHeight="1">
      <c r="A167" s="1127"/>
      <c r="B167" s="1044">
        <f>ROW()</f>
        <v>167</v>
      </c>
      <c r="C167" s="1290">
        <f>DATE(YEAR(C166),MONTH(C166)+1,1)-WEEKDAY(DATE(YEAR(C166),MONTH(C166)+1,2))</f>
        <v>44162</v>
      </c>
      <c r="D167" s="1290"/>
      <c r="E167" s="1048"/>
      <c r="F167" s="1048"/>
      <c r="G167" s="1048"/>
      <c r="H167" s="1048"/>
      <c r="I167" s="1048"/>
      <c r="J167" s="1049"/>
      <c r="K167" s="1048"/>
      <c r="L167" s="1048"/>
      <c r="M167" s="988"/>
      <c r="N167" s="988"/>
      <c r="O167" s="988"/>
      <c r="P167" s="988"/>
      <c r="Q167" s="988"/>
      <c r="R167" s="988"/>
      <c r="S167" s="988"/>
      <c r="T167" s="988"/>
      <c r="U167" s="988"/>
      <c r="V167" s="988"/>
      <c r="W167" s="988"/>
      <c r="X167" s="988"/>
      <c r="Y167" s="988"/>
      <c r="Z167" s="988"/>
      <c r="AA167" s="988"/>
    </row>
    <row r="168" spans="1:27" s="709" customFormat="1" ht="24.95" customHeight="1">
      <c r="A168" s="1127"/>
      <c r="B168" s="1091"/>
      <c r="C168" s="1055" t="str">
        <f ca="1">_xlfn.FORMULATEXT(C167)</f>
        <v>=DATE(ANNEE(C166);MOIS(C166)+1;1)-JOURSEM(DATE(ANNEE(C166);MOIS(C166)+1;2))</v>
      </c>
      <c r="D168" s="1150"/>
      <c r="E168" s="1046"/>
      <c r="F168" s="1046"/>
      <c r="G168" s="1055"/>
      <c r="H168" s="1046"/>
      <c r="I168" s="1046"/>
      <c r="J168" s="1151"/>
      <c r="K168" s="1048"/>
      <c r="L168" s="1048"/>
      <c r="M168" s="988"/>
      <c r="N168" s="988"/>
      <c r="O168" s="988"/>
      <c r="P168" s="988"/>
      <c r="Q168" s="988"/>
      <c r="R168" s="988"/>
      <c r="S168" s="988"/>
      <c r="T168" s="988"/>
      <c r="U168" s="988"/>
      <c r="V168" s="988"/>
      <c r="W168" s="988"/>
      <c r="X168" s="988"/>
      <c r="Y168" s="988"/>
      <c r="Z168" s="988"/>
      <c r="AA168" s="988"/>
    </row>
    <row r="169" spans="1:27" s="709" customFormat="1" ht="24.95" customHeight="1">
      <c r="A169" s="1127"/>
      <c r="B169" s="1091"/>
      <c r="C169" s="1048"/>
      <c r="D169" s="1048"/>
      <c r="E169" s="1048"/>
      <c r="F169" s="1048"/>
      <c r="G169" s="1048"/>
      <c r="H169" s="1048"/>
      <c r="I169" s="1048"/>
      <c r="J169" s="1049"/>
      <c r="K169" s="1048"/>
      <c r="L169" s="1048"/>
      <c r="M169" s="988"/>
      <c r="N169" s="988"/>
      <c r="O169" s="988"/>
      <c r="P169" s="988"/>
      <c r="Q169" s="988"/>
      <c r="R169" s="988"/>
      <c r="S169" s="988"/>
      <c r="T169" s="988"/>
      <c r="U169" s="988"/>
      <c r="V169" s="988"/>
      <c r="W169" s="988"/>
      <c r="X169" s="988"/>
      <c r="Y169" s="988"/>
      <c r="Z169" s="988"/>
      <c r="AA169" s="988"/>
    </row>
    <row r="170" spans="1:27" s="709" customFormat="1" ht="24.95" customHeight="1">
      <c r="A170" s="1127"/>
      <c r="B170" s="1044">
        <f>ROW()</f>
        <v>170</v>
      </c>
      <c r="C170" s="1291">
        <f>DATE(YEAR(C166),MONTH(C166)+1,1)-WEEKDAY(DATE(YEAR(C166),MONTH(C166)+1,2))</f>
        <v>44162</v>
      </c>
      <c r="D170" s="1291"/>
      <c r="E170" s="1291"/>
      <c r="F170" s="1291"/>
      <c r="G170" s="1048"/>
      <c r="H170" s="1048"/>
      <c r="I170" s="1048"/>
      <c r="J170" s="1049"/>
      <c r="K170" s="1048"/>
      <c r="L170" s="1048"/>
      <c r="M170" s="988"/>
      <c r="N170" s="988"/>
      <c r="O170" s="988"/>
      <c r="P170" s="988"/>
      <c r="Q170" s="988"/>
      <c r="R170" s="988"/>
      <c r="S170" s="988"/>
      <c r="T170" s="988"/>
      <c r="U170" s="988"/>
      <c r="V170" s="988"/>
      <c r="W170" s="988"/>
      <c r="X170" s="988"/>
      <c r="Y170" s="988"/>
      <c r="Z170" s="988"/>
      <c r="AA170" s="988"/>
    </row>
    <row r="171" spans="1:27" s="709" customFormat="1" ht="24.95" customHeight="1">
      <c r="A171" s="1127"/>
      <c r="B171" s="1091"/>
      <c r="C171" s="1055" t="str">
        <f ca="1">_xlfn.FORMULATEXT(C170)</f>
        <v>=DATE(ANNEE(C166);MOIS(C166)+1;1)-JOURSEM(DATE(ANNEE(C166);MOIS(C166)+1;2))</v>
      </c>
      <c r="D171" s="1046"/>
      <c r="E171" s="1046"/>
      <c r="F171" s="1046"/>
      <c r="G171" s="1055"/>
      <c r="H171" s="1046"/>
      <c r="I171" s="1046"/>
      <c r="J171" s="1151"/>
      <c r="K171" s="1048"/>
      <c r="L171" s="1048"/>
      <c r="M171" s="988"/>
      <c r="N171" s="988"/>
      <c r="O171" s="988"/>
      <c r="P171" s="988"/>
      <c r="Q171" s="988"/>
      <c r="R171" s="988"/>
      <c r="S171" s="988"/>
      <c r="T171" s="988"/>
      <c r="U171" s="988"/>
      <c r="V171" s="988"/>
      <c r="W171" s="988"/>
      <c r="X171" s="988"/>
      <c r="Y171" s="988"/>
      <c r="Z171" s="988"/>
      <c r="AA171" s="988"/>
    </row>
    <row r="172" spans="1:27" s="709" customFormat="1" ht="24.95" customHeight="1">
      <c r="A172" s="1127"/>
      <c r="B172" s="1091"/>
      <c r="C172" s="1139" t="s">
        <v>1458</v>
      </c>
      <c r="D172" s="1139"/>
      <c r="E172" s="1139" t="s">
        <v>1459</v>
      </c>
      <c r="F172" s="1139"/>
      <c r="G172" s="1046"/>
      <c r="H172" s="1046"/>
      <c r="I172" s="1046"/>
      <c r="J172" s="1151"/>
      <c r="K172" s="1048"/>
      <c r="L172" s="1048"/>
      <c r="M172" s="988"/>
      <c r="N172" s="988"/>
      <c r="O172" s="988"/>
      <c r="P172" s="988"/>
      <c r="Q172" s="988"/>
      <c r="R172" s="988"/>
      <c r="S172" s="988"/>
      <c r="T172" s="988"/>
      <c r="U172" s="988"/>
      <c r="V172" s="988"/>
      <c r="W172" s="988"/>
      <c r="X172" s="988"/>
      <c r="Y172" s="988"/>
      <c r="Z172" s="988"/>
      <c r="AA172" s="988"/>
    </row>
    <row r="173" spans="1:27" s="709" customFormat="1" ht="24.95" customHeight="1">
      <c r="A173" s="1127"/>
      <c r="B173" s="1091"/>
      <c r="C173" s="1139" t="s">
        <v>1462</v>
      </c>
      <c r="D173" s="1139"/>
      <c r="E173" s="1139" t="s">
        <v>1463</v>
      </c>
      <c r="F173" s="1139"/>
      <c r="G173" s="1048"/>
      <c r="H173" s="1048"/>
      <c r="I173" s="1048"/>
      <c r="J173" s="1049"/>
      <c r="K173" s="1048"/>
      <c r="L173" s="1048"/>
      <c r="M173" s="988"/>
      <c r="N173" s="988"/>
      <c r="O173" s="988"/>
      <c r="P173" s="988"/>
      <c r="Q173" s="988"/>
      <c r="R173" s="988"/>
      <c r="S173" s="988"/>
      <c r="T173" s="988"/>
      <c r="U173" s="988"/>
      <c r="V173" s="988"/>
      <c r="W173" s="988"/>
      <c r="X173" s="988"/>
      <c r="Y173" s="988"/>
      <c r="Z173" s="988"/>
      <c r="AA173" s="988"/>
    </row>
    <row r="174" spans="1:27" s="709" customFormat="1" ht="24.95" customHeight="1">
      <c r="A174" s="1127"/>
      <c r="B174" s="1091"/>
      <c r="C174" s="1139" t="s">
        <v>1464</v>
      </c>
      <c r="D174" s="1139"/>
      <c r="E174" s="1139" t="s">
        <v>1465</v>
      </c>
      <c r="F174" s="1139"/>
      <c r="G174" s="1048"/>
      <c r="H174" s="1048"/>
      <c r="I174" s="1048"/>
      <c r="J174" s="1049"/>
      <c r="K174" s="1048"/>
      <c r="L174" s="1048"/>
      <c r="M174" s="988"/>
      <c r="N174" s="988"/>
      <c r="O174" s="988"/>
      <c r="P174" s="988"/>
      <c r="Q174" s="988"/>
      <c r="R174" s="988"/>
      <c r="S174" s="988"/>
      <c r="T174" s="988"/>
      <c r="U174" s="988"/>
      <c r="V174" s="988"/>
      <c r="W174" s="988"/>
      <c r="X174" s="988"/>
      <c r="Y174" s="988"/>
      <c r="Z174" s="988"/>
      <c r="AA174" s="988"/>
    </row>
    <row r="175" spans="1:27" s="709" customFormat="1" ht="24.95" customHeight="1">
      <c r="A175" s="1127"/>
      <c r="B175" s="1091"/>
      <c r="C175" s="1139" t="s">
        <v>1468</v>
      </c>
      <c r="D175" s="1139"/>
      <c r="E175" s="1139"/>
      <c r="F175" s="1139"/>
      <c r="G175" s="1048"/>
      <c r="H175" s="1048"/>
      <c r="I175" s="1048"/>
      <c r="J175" s="1049"/>
      <c r="K175" s="1048"/>
      <c r="L175" s="1048"/>
      <c r="M175" s="988"/>
      <c r="N175" s="988"/>
      <c r="O175" s="988"/>
      <c r="P175" s="988"/>
      <c r="Q175" s="988"/>
      <c r="R175" s="988"/>
      <c r="S175" s="988"/>
      <c r="T175" s="988"/>
      <c r="U175" s="988"/>
      <c r="V175" s="988"/>
      <c r="W175" s="988"/>
      <c r="X175" s="988"/>
      <c r="Y175" s="988"/>
      <c r="Z175" s="988"/>
      <c r="AA175" s="988"/>
    </row>
    <row r="176" spans="1:27" s="709" customFormat="1" ht="24.95" customHeight="1" thickBot="1">
      <c r="A176" s="1127"/>
      <c r="B176" s="1057"/>
      <c r="C176" s="1061"/>
      <c r="D176" s="1061"/>
      <c r="E176" s="1061"/>
      <c r="F176" s="1061"/>
      <c r="G176" s="1061"/>
      <c r="H176" s="1061"/>
      <c r="I176" s="1061"/>
      <c r="J176" s="1062"/>
      <c r="K176" s="1048"/>
      <c r="L176" s="1048"/>
      <c r="M176" s="988"/>
      <c r="N176" s="988"/>
      <c r="O176" s="988"/>
      <c r="P176" s="988"/>
      <c r="Q176" s="988"/>
      <c r="R176" s="988"/>
      <c r="S176" s="988"/>
      <c r="T176" s="988"/>
      <c r="U176" s="988"/>
      <c r="V176" s="988"/>
      <c r="W176" s="988"/>
      <c r="X176" s="988"/>
      <c r="Y176" s="988"/>
      <c r="Z176" s="988"/>
      <c r="AA176" s="988"/>
    </row>
    <row r="177" spans="1:27" s="709" customFormat="1" ht="24.95" customHeight="1" thickBot="1">
      <c r="A177" s="1127"/>
      <c r="B177" s="1127"/>
      <c r="C177" s="1048"/>
      <c r="D177" s="1048"/>
      <c r="E177" s="1048"/>
      <c r="F177" s="1048"/>
      <c r="G177" s="1048"/>
      <c r="H177" s="1048"/>
      <c r="I177" s="1048"/>
      <c r="J177" s="1048"/>
      <c r="K177" s="1048"/>
      <c r="L177" s="1048"/>
      <c r="M177" s="988"/>
      <c r="N177" s="988"/>
      <c r="O177" s="988"/>
      <c r="P177" s="988"/>
      <c r="Q177" s="988"/>
      <c r="R177" s="988"/>
      <c r="S177" s="988"/>
      <c r="T177" s="988"/>
      <c r="U177" s="988"/>
      <c r="V177" s="988"/>
      <c r="W177" s="988"/>
      <c r="X177" s="988"/>
      <c r="Y177" s="988"/>
      <c r="Z177" s="988"/>
      <c r="AA177" s="988"/>
    </row>
    <row r="178" spans="1:27" s="709" customFormat="1" ht="24.95" customHeight="1">
      <c r="A178" s="1127"/>
      <c r="B178" s="1039"/>
      <c r="C178" s="1040"/>
      <c r="D178" s="1040"/>
      <c r="E178" s="1040"/>
      <c r="F178" s="1040"/>
      <c r="G178" s="1040"/>
      <c r="H178" s="1040"/>
      <c r="I178" s="1040"/>
      <c r="J178" s="1040"/>
      <c r="K178" s="1040"/>
      <c r="L178" s="1040"/>
      <c r="M178" s="1064"/>
      <c r="N178" s="1068"/>
      <c r="O178" s="988"/>
      <c r="P178" s="988"/>
      <c r="Q178" s="988"/>
      <c r="R178" s="988"/>
      <c r="S178" s="988"/>
      <c r="T178" s="988"/>
      <c r="U178" s="988"/>
      <c r="V178" s="988"/>
      <c r="W178" s="988"/>
      <c r="X178" s="988"/>
      <c r="Y178" s="988"/>
      <c r="Z178" s="988"/>
      <c r="AA178" s="988"/>
    </row>
    <row r="179" spans="1:27" s="709" customFormat="1" ht="24.95" customHeight="1">
      <c r="A179" s="1127"/>
      <c r="B179" s="1044" t="s">
        <v>1504</v>
      </c>
      <c r="C179" s="1069" t="s">
        <v>1470</v>
      </c>
      <c r="D179" s="988"/>
      <c r="E179" s="988"/>
      <c r="F179" s="988"/>
      <c r="G179" s="988"/>
      <c r="H179" s="988"/>
      <c r="I179" s="988"/>
      <c r="J179" s="988"/>
      <c r="K179" s="988"/>
      <c r="L179" s="1048"/>
      <c r="M179" s="988"/>
      <c r="N179" s="1152"/>
      <c r="O179" s="976"/>
      <c r="P179" s="976"/>
      <c r="Q179" s="976"/>
      <c r="R179" s="976"/>
      <c r="S179" s="976"/>
      <c r="T179" s="976"/>
      <c r="U179" s="754"/>
      <c r="V179" s="976"/>
      <c r="W179" s="988"/>
      <c r="X179" s="988"/>
      <c r="Y179" s="988"/>
      <c r="Z179" s="988"/>
      <c r="AA179" s="988"/>
    </row>
    <row r="180" spans="1:27" s="709" customFormat="1" ht="24.95" customHeight="1">
      <c r="A180" s="986"/>
      <c r="B180" s="1044">
        <f>ROW()</f>
        <v>180</v>
      </c>
      <c r="C180" s="1292">
        <v>44190</v>
      </c>
      <c r="D180" s="1292"/>
      <c r="E180" s="989"/>
      <c r="F180" s="990"/>
      <c r="G180" s="990"/>
      <c r="H180" s="990"/>
      <c r="I180" s="990"/>
      <c r="J180" s="1000"/>
      <c r="K180" s="988"/>
      <c r="L180" s="988"/>
      <c r="M180" s="988"/>
      <c r="N180" s="1119"/>
      <c r="O180" s="988"/>
      <c r="P180" s="988"/>
      <c r="Q180" s="988"/>
      <c r="R180" s="988"/>
      <c r="S180" s="988"/>
      <c r="T180" s="988"/>
      <c r="U180" s="988"/>
      <c r="V180" s="988"/>
      <c r="W180" s="988"/>
      <c r="X180" s="988"/>
      <c r="Y180" s="988"/>
      <c r="Z180" s="988"/>
      <c r="AA180" s="988"/>
    </row>
    <row r="181" spans="1:27" s="709" customFormat="1" ht="24.95" customHeight="1">
      <c r="A181" s="986"/>
      <c r="B181" s="1044">
        <f>ROW()</f>
        <v>181</v>
      </c>
      <c r="C181" s="1293">
        <f>DATE(YEAR(C180),MONTH(C180)+1,1)-MOD(DATE(YEAR(C180),MONTH(C180)+1,1)+5,7)-3</f>
        <v>44190</v>
      </c>
      <c r="D181" s="1293"/>
      <c r="E181" s="989"/>
      <c r="F181" s="990"/>
      <c r="G181" s="1055" t="str">
        <f t="shared" ref="G181:G182" ca="1" si="2">_xlfn.FORMULATEXT(C181)</f>
        <v>=DATE(ANNEE(C180);MOIS(C180)+1;1)-MOD(DATE(ANNEE(C180);MOIS(C180)+1;1)+5;7)-3</v>
      </c>
      <c r="H181" s="990"/>
      <c r="I181" s="990"/>
      <c r="J181" s="1000"/>
      <c r="K181" s="988"/>
      <c r="L181" s="988"/>
      <c r="M181" s="988"/>
      <c r="N181" s="1119"/>
      <c r="O181" s="988"/>
      <c r="P181" s="988"/>
      <c r="Q181" s="988"/>
      <c r="R181" s="988"/>
      <c r="S181" s="988"/>
      <c r="T181" s="988"/>
      <c r="U181" s="988"/>
      <c r="V181" s="988"/>
      <c r="W181" s="988"/>
      <c r="X181" s="988"/>
      <c r="Y181" s="988"/>
      <c r="Z181" s="988"/>
      <c r="AA181" s="988"/>
    </row>
    <row r="182" spans="1:27" s="709" customFormat="1" ht="24.95" customHeight="1">
      <c r="A182" s="986"/>
      <c r="B182" s="1044">
        <f>ROW()</f>
        <v>182</v>
      </c>
      <c r="C182" s="1283">
        <f>DATE(YEAR(C180),MONTH(C180)+1,1)-MOD(DATE(YEAR(C180),MONTH(C180)+1,1)+5,7)-3</f>
        <v>44190</v>
      </c>
      <c r="D182" s="1283"/>
      <c r="E182" s="1283"/>
      <c r="F182" s="990"/>
      <c r="G182" s="1055" t="str">
        <f t="shared" ca="1" si="2"/>
        <v>=DATE(ANNEE(C180);MOIS(C180)+1;1)-MOD(DATE(ANNEE(C180);MOIS(C180)+1;1)+5;7)-3</v>
      </c>
      <c r="H182" s="990"/>
      <c r="I182" s="990"/>
      <c r="J182" s="1000"/>
      <c r="K182" s="988"/>
      <c r="L182" s="988"/>
      <c r="M182" s="988"/>
      <c r="N182" s="1119"/>
      <c r="O182" s="988"/>
      <c r="P182" s="988"/>
      <c r="Q182" s="988"/>
      <c r="R182" s="988"/>
      <c r="S182" s="988"/>
      <c r="T182" s="988"/>
      <c r="U182" s="988"/>
      <c r="V182" s="988"/>
      <c r="W182" s="988"/>
      <c r="X182" s="988"/>
      <c r="Y182" s="988"/>
      <c r="Z182" s="988"/>
      <c r="AA182" s="988"/>
    </row>
    <row r="183" spans="1:27" s="709" customFormat="1" ht="24.95" customHeight="1" thickBot="1">
      <c r="A183" s="986"/>
      <c r="B183" s="1071"/>
      <c r="C183" s="1153" t="s">
        <v>1506</v>
      </c>
      <c r="D183" s="1085"/>
      <c r="E183" s="1085"/>
      <c r="F183" s="1086"/>
      <c r="G183" s="1086"/>
      <c r="H183" s="1086"/>
      <c r="I183" s="1086"/>
      <c r="J183" s="1096"/>
      <c r="K183" s="1084"/>
      <c r="L183" s="1084"/>
      <c r="M183" s="1084"/>
      <c r="N183" s="1097"/>
      <c r="O183" s="988"/>
      <c r="P183" s="988"/>
      <c r="Q183" s="988"/>
      <c r="R183" s="988"/>
      <c r="S183" s="988"/>
      <c r="T183" s="988"/>
      <c r="U183" s="988"/>
      <c r="V183" s="988"/>
      <c r="W183" s="988"/>
      <c r="X183" s="988"/>
      <c r="Y183" s="988"/>
      <c r="Z183" s="988"/>
      <c r="AA183" s="988"/>
    </row>
    <row r="184" spans="1:27" s="709" customFormat="1" ht="24.95" customHeight="1">
      <c r="A184" s="986"/>
      <c r="B184" s="987"/>
      <c r="C184" s="988"/>
      <c r="D184" s="989"/>
      <c r="E184" s="989"/>
      <c r="F184" s="990"/>
      <c r="G184" s="990"/>
      <c r="H184" s="990"/>
      <c r="I184" s="990"/>
      <c r="J184" s="1000"/>
      <c r="K184" s="988"/>
      <c r="L184" s="988"/>
      <c r="M184" s="988"/>
      <c r="N184" s="988"/>
      <c r="O184" s="988"/>
      <c r="P184" s="988"/>
      <c r="Q184" s="988"/>
      <c r="R184" s="988"/>
      <c r="S184" s="988"/>
      <c r="T184" s="988"/>
      <c r="U184" s="988"/>
      <c r="V184" s="988"/>
      <c r="W184" s="988"/>
      <c r="X184" s="988"/>
      <c r="Y184" s="988"/>
      <c r="Z184" s="988"/>
      <c r="AA184" s="988"/>
    </row>
    <row r="185" spans="1:27" s="709" customFormat="1" ht="24.95" customHeight="1">
      <c r="A185" s="986"/>
      <c r="B185" s="987"/>
      <c r="C185" s="988"/>
      <c r="D185" s="989"/>
      <c r="E185" s="989"/>
      <c r="F185" s="990"/>
      <c r="G185" s="990"/>
      <c r="H185" s="990"/>
      <c r="I185" s="990"/>
      <c r="J185" s="1000"/>
      <c r="K185" s="988"/>
      <c r="L185" s="988"/>
      <c r="M185" s="988"/>
      <c r="N185" s="988"/>
      <c r="O185" s="988"/>
      <c r="P185" s="988"/>
      <c r="Q185" s="988"/>
      <c r="R185" s="988"/>
      <c r="S185" s="988"/>
      <c r="T185" s="988"/>
      <c r="U185" s="988"/>
      <c r="V185" s="988"/>
      <c r="W185" s="988"/>
      <c r="X185" s="988"/>
      <c r="Y185" s="988"/>
      <c r="Z185" s="988"/>
      <c r="AA185" s="988"/>
    </row>
    <row r="186" spans="1:27" s="709" customFormat="1" ht="24.95" customHeight="1">
      <c r="A186" s="986"/>
      <c r="B186" s="987"/>
      <c r="C186" s="988"/>
      <c r="D186" s="989"/>
      <c r="E186" s="989"/>
      <c r="F186" s="990"/>
      <c r="G186" s="990"/>
      <c r="H186" s="990"/>
      <c r="I186" s="990"/>
      <c r="J186" s="1000"/>
      <c r="K186" s="988"/>
      <c r="L186" s="988"/>
      <c r="M186" s="988"/>
      <c r="N186" s="988"/>
      <c r="O186" s="988"/>
      <c r="P186" s="988"/>
      <c r="Q186" s="988"/>
      <c r="R186" s="988"/>
      <c r="S186" s="988"/>
      <c r="T186" s="988"/>
      <c r="U186" s="988"/>
      <c r="V186" s="988"/>
      <c r="W186" s="988"/>
      <c r="X186" s="988"/>
      <c r="Y186" s="988"/>
      <c r="Z186" s="988"/>
      <c r="AA186" s="988"/>
    </row>
    <row r="187" spans="1:27" s="709" customFormat="1" ht="24.95" customHeight="1">
      <c r="A187" s="979"/>
      <c r="B187" s="980"/>
      <c r="C187" s="981"/>
      <c r="D187" s="982"/>
      <c r="E187" s="982"/>
      <c r="F187" s="983"/>
      <c r="G187" s="983"/>
      <c r="H187" s="983"/>
      <c r="I187" s="983"/>
      <c r="J187" s="984"/>
      <c r="K187" s="981"/>
      <c r="L187" s="981"/>
      <c r="M187" s="981"/>
      <c r="N187" s="981"/>
      <c r="O187" s="981"/>
      <c r="P187" s="981"/>
      <c r="Q187" s="981"/>
      <c r="R187" s="981"/>
      <c r="S187" s="981"/>
      <c r="T187" s="981"/>
      <c r="U187" s="981"/>
      <c r="V187" s="981"/>
      <c r="W187" s="981"/>
      <c r="X187" s="981"/>
      <c r="Y187" s="981"/>
      <c r="Z187" s="981"/>
      <c r="AA187" s="981"/>
    </row>
    <row r="188" spans="1:27" s="709" customFormat="1" ht="24.95" customHeight="1">
      <c r="A188" s="986"/>
      <c r="B188" s="987"/>
      <c r="C188" s="988"/>
      <c r="D188" s="989"/>
      <c r="E188" s="989"/>
      <c r="F188" s="990"/>
      <c r="G188" s="990"/>
      <c r="H188" s="990"/>
      <c r="I188" s="990"/>
      <c r="J188" s="1000"/>
      <c r="K188" s="988"/>
      <c r="L188" s="988"/>
      <c r="M188" s="988"/>
      <c r="N188" s="988"/>
      <c r="O188" s="988"/>
      <c r="P188" s="988"/>
      <c r="Q188" s="988"/>
      <c r="R188" s="976"/>
      <c r="S188" s="976"/>
      <c r="T188" s="976"/>
      <c r="U188" s="976"/>
      <c r="V188" s="976"/>
      <c r="W188" s="976"/>
      <c r="X188" s="976"/>
      <c r="Y188" s="754"/>
      <c r="Z188" s="976"/>
      <c r="AA188" s="754"/>
    </row>
    <row r="189" spans="1:27" s="978" customFormat="1" ht="24.95" customHeight="1">
      <c r="A189" s="973"/>
      <c r="B189" s="974"/>
      <c r="C189" s="975"/>
      <c r="D189" s="973"/>
      <c r="E189" s="975"/>
      <c r="F189" s="973"/>
      <c r="G189" s="973"/>
      <c r="H189" s="985"/>
      <c r="I189" s="985"/>
      <c r="J189" s="985"/>
      <c r="K189" s="985"/>
      <c r="L189" s="985"/>
      <c r="M189" s="985"/>
      <c r="N189" s="976"/>
      <c r="O189" s="976"/>
      <c r="P189" s="976"/>
      <c r="Q189" s="976"/>
      <c r="R189" s="976"/>
      <c r="S189" s="976"/>
      <c r="T189" s="976"/>
      <c r="U189" s="976"/>
      <c r="V189" s="976"/>
      <c r="W189" s="976"/>
      <c r="X189" s="976"/>
      <c r="Y189" s="754"/>
      <c r="Z189" s="976"/>
      <c r="AA189" s="754"/>
    </row>
    <row r="190" spans="1:27" s="978" customFormat="1" ht="24.95" customHeight="1">
      <c r="A190" s="973"/>
      <c r="B190" s="974"/>
      <c r="C190" s="975"/>
      <c r="D190" s="973"/>
      <c r="E190" s="975"/>
      <c r="F190" s="973"/>
      <c r="G190" s="973"/>
      <c r="H190" s="985"/>
      <c r="I190" s="985"/>
      <c r="J190" s="985"/>
      <c r="K190" s="985"/>
      <c r="L190" s="985"/>
      <c r="M190" s="985"/>
      <c r="N190" s="976"/>
      <c r="O190" s="976"/>
      <c r="P190" s="976"/>
      <c r="Q190" s="976"/>
      <c r="R190" s="976"/>
      <c r="S190" s="976"/>
      <c r="T190" s="976"/>
      <c r="U190" s="976"/>
      <c r="V190" s="976"/>
      <c r="W190" s="976"/>
      <c r="X190" s="976"/>
      <c r="Y190" s="754"/>
      <c r="Z190" s="976"/>
      <c r="AA190" s="754"/>
    </row>
    <row r="191" spans="1:27" s="978" customFormat="1" ht="24.95" customHeight="1">
      <c r="A191" s="973"/>
      <c r="B191" s="974"/>
      <c r="C191" s="975"/>
      <c r="D191" s="973"/>
      <c r="E191" s="975"/>
      <c r="F191" s="973"/>
      <c r="G191" s="973"/>
      <c r="H191" s="985"/>
      <c r="I191" s="985"/>
      <c r="J191" s="985"/>
      <c r="K191" s="985"/>
      <c r="L191" s="985"/>
      <c r="M191" s="985"/>
      <c r="N191" s="976"/>
      <c r="O191" s="976"/>
      <c r="P191" s="976"/>
      <c r="Q191" s="976"/>
      <c r="R191" s="976"/>
      <c r="S191" s="976"/>
      <c r="T191" s="976"/>
      <c r="U191" s="976"/>
      <c r="V191" s="976"/>
      <c r="W191" s="976"/>
      <c r="X191" s="976"/>
      <c r="Y191" s="754"/>
      <c r="Z191" s="976"/>
      <c r="AA191" s="754"/>
    </row>
    <row r="192" spans="1:27" s="978" customFormat="1" ht="24.95" customHeight="1">
      <c r="A192" s="973"/>
      <c r="B192" s="974"/>
      <c r="C192" s="975"/>
      <c r="D192" s="973"/>
      <c r="E192" s="975"/>
      <c r="F192" s="973"/>
      <c r="G192" s="973"/>
      <c r="H192" s="985"/>
      <c r="I192" s="985"/>
      <c r="J192" s="985"/>
      <c r="K192" s="985"/>
      <c r="L192" s="985"/>
      <c r="M192" s="985"/>
      <c r="N192" s="976"/>
      <c r="O192" s="976"/>
      <c r="P192" s="976"/>
      <c r="Q192" s="976"/>
      <c r="R192" s="976"/>
      <c r="S192" s="976"/>
      <c r="T192" s="976"/>
      <c r="U192" s="976"/>
      <c r="V192" s="976"/>
      <c r="W192" s="976"/>
      <c r="X192" s="976"/>
      <c r="Y192" s="754"/>
      <c r="Z192" s="976"/>
      <c r="AA192" s="754"/>
    </row>
    <row r="193" spans="1:27" s="978" customFormat="1" ht="24.95" customHeight="1">
      <c r="A193" s="973"/>
      <c r="B193" s="974"/>
      <c r="C193" s="975"/>
      <c r="D193" s="973"/>
      <c r="E193" s="975"/>
      <c r="F193" s="973"/>
      <c r="G193" s="973"/>
      <c r="H193" s="985"/>
      <c r="I193" s="985"/>
      <c r="J193" s="985"/>
      <c r="K193" s="985"/>
      <c r="L193" s="985"/>
      <c r="M193" s="985"/>
      <c r="N193" s="976"/>
      <c r="O193" s="976"/>
      <c r="P193" s="976"/>
      <c r="Q193" s="976"/>
      <c r="R193" s="976"/>
      <c r="S193" s="976"/>
      <c r="T193" s="976"/>
      <c r="U193" s="976"/>
      <c r="V193" s="976"/>
      <c r="W193" s="976"/>
      <c r="X193" s="976"/>
      <c r="Y193" s="754"/>
      <c r="Z193" s="976"/>
      <c r="AA193" s="754"/>
    </row>
    <row r="194" spans="1:27" s="978" customFormat="1" ht="24.95" customHeight="1">
      <c r="A194" s="973"/>
      <c r="B194" s="974"/>
      <c r="C194" s="975"/>
      <c r="D194" s="973"/>
      <c r="E194" s="975"/>
      <c r="F194" s="973"/>
      <c r="G194" s="973"/>
      <c r="H194" s="985"/>
      <c r="I194" s="985"/>
      <c r="J194" s="985"/>
      <c r="K194" s="985"/>
      <c r="L194" s="985"/>
      <c r="M194" s="985"/>
      <c r="N194" s="976"/>
      <c r="O194" s="976"/>
      <c r="P194" s="976"/>
      <c r="Q194" s="976"/>
      <c r="R194" s="976"/>
      <c r="S194" s="976"/>
      <c r="T194" s="976"/>
      <c r="U194" s="976"/>
      <c r="V194" s="976"/>
      <c r="W194" s="976"/>
      <c r="X194" s="976"/>
      <c r="Y194" s="754"/>
      <c r="Z194" s="976"/>
      <c r="AA194" s="754"/>
    </row>
    <row r="195" spans="1:27" s="978" customFormat="1" ht="24.95" customHeight="1">
      <c r="A195" s="973"/>
      <c r="B195" s="974"/>
      <c r="C195" s="975" t="s">
        <v>1471</v>
      </c>
      <c r="D195" s="973"/>
      <c r="E195" s="975"/>
      <c r="F195" s="973"/>
      <c r="G195" s="973"/>
      <c r="H195" s="985"/>
      <c r="I195" s="985"/>
      <c r="J195" s="985"/>
      <c r="K195" s="985"/>
      <c r="L195" s="985"/>
      <c r="M195" s="985"/>
      <c r="N195" s="976"/>
      <c r="O195" s="976"/>
      <c r="P195" s="976"/>
      <c r="Q195" s="976"/>
      <c r="R195" s="976"/>
      <c r="S195" s="976"/>
      <c r="T195" s="976"/>
      <c r="U195" s="976"/>
      <c r="V195" s="976"/>
      <c r="W195" s="976"/>
      <c r="X195" s="976"/>
      <c r="Y195" s="754"/>
      <c r="Z195" s="976"/>
      <c r="AA195" s="754"/>
    </row>
    <row r="196" spans="1:27" s="978" customFormat="1" ht="24.95" customHeight="1">
      <c r="A196" s="973"/>
      <c r="B196" s="974"/>
      <c r="C196" s="975" t="s">
        <v>1472</v>
      </c>
      <c r="D196" s="973"/>
      <c r="E196" s="975"/>
      <c r="F196" s="973"/>
      <c r="G196" s="973"/>
      <c r="H196" s="985"/>
      <c r="I196" s="985"/>
      <c r="J196" s="985"/>
      <c r="K196" s="985"/>
      <c r="L196" s="985"/>
      <c r="M196" s="985"/>
      <c r="N196" s="976"/>
      <c r="O196" s="976"/>
      <c r="P196" s="976"/>
      <c r="Q196" s="976"/>
      <c r="R196" s="976"/>
      <c r="S196" s="976"/>
      <c r="T196" s="976"/>
      <c r="U196" s="976"/>
      <c r="V196" s="976"/>
      <c r="W196" s="976"/>
      <c r="X196" s="976"/>
      <c r="Y196" s="754"/>
      <c r="Z196" s="976"/>
      <c r="AA196" s="754"/>
    </row>
    <row r="197" spans="1:27" s="978" customFormat="1" ht="24.95" customHeight="1">
      <c r="A197" s="973"/>
      <c r="B197" s="974"/>
      <c r="C197" s="975" t="s">
        <v>1473</v>
      </c>
      <c r="D197" s="973"/>
      <c r="E197" s="975"/>
      <c r="F197" s="973"/>
      <c r="G197" s="973"/>
      <c r="H197" s="985"/>
      <c r="I197" s="985"/>
      <c r="J197" s="985"/>
      <c r="K197" s="985"/>
      <c r="L197" s="985"/>
      <c r="M197" s="985"/>
      <c r="N197" s="976"/>
      <c r="O197" s="976"/>
      <c r="P197" s="976"/>
      <c r="Q197" s="976"/>
      <c r="R197" s="976"/>
      <c r="S197" s="976"/>
      <c r="T197" s="976"/>
      <c r="U197" s="976"/>
      <c r="V197" s="976"/>
      <c r="W197" s="976"/>
      <c r="X197" s="976"/>
      <c r="Y197" s="754"/>
      <c r="Z197" s="976"/>
      <c r="AA197" s="754"/>
    </row>
    <row r="198" spans="1:27" s="978" customFormat="1" ht="24.95" customHeight="1">
      <c r="A198" s="973"/>
      <c r="B198" s="974"/>
      <c r="C198" s="975" t="s">
        <v>1474</v>
      </c>
      <c r="D198" s="973"/>
      <c r="E198" s="975"/>
      <c r="F198" s="973"/>
      <c r="G198" s="973"/>
      <c r="H198" s="985"/>
      <c r="I198" s="985"/>
      <c r="J198" s="985"/>
      <c r="K198" s="985"/>
      <c r="L198" s="985"/>
      <c r="M198" s="985"/>
      <c r="N198" s="976"/>
      <c r="O198" s="976"/>
      <c r="P198" s="976"/>
      <c r="Q198" s="976"/>
      <c r="R198" s="976"/>
      <c r="S198" s="976"/>
      <c r="T198" s="976"/>
      <c r="U198" s="976"/>
      <c r="V198" s="976"/>
      <c r="W198" s="976"/>
      <c r="X198" s="976"/>
      <c r="Y198" s="754"/>
      <c r="Z198" s="976"/>
      <c r="AA198" s="754"/>
    </row>
    <row r="199" spans="1:27" s="709" customFormat="1" ht="24.95" customHeight="1">
      <c r="A199" s="986"/>
      <c r="B199" s="987"/>
      <c r="C199" s="1006"/>
      <c r="D199" s="1007"/>
      <c r="E199" s="1008"/>
      <c r="F199" s="1009"/>
      <c r="G199" s="1010"/>
      <c r="H199" s="1010"/>
      <c r="I199" s="1010"/>
      <c r="J199" s="1011"/>
      <c r="K199" s="1012"/>
      <c r="L199" s="977"/>
      <c r="M199" s="977"/>
      <c r="N199" s="977"/>
      <c r="O199" s="977"/>
      <c r="P199" s="977"/>
      <c r="Q199" s="1013"/>
      <c r="R199" s="1014"/>
      <c r="S199" s="1015"/>
      <c r="T199" s="1016"/>
      <c r="U199" s="1014"/>
      <c r="V199" s="985"/>
      <c r="W199" s="985"/>
      <c r="X199" s="986"/>
      <c r="Y199" s="986"/>
      <c r="Z199" s="986"/>
      <c r="AA199" s="986"/>
    </row>
    <row r="200" spans="1:27" s="709" customFormat="1" ht="24.95" customHeight="1">
      <c r="A200" s="986"/>
      <c r="B200" s="987"/>
      <c r="C200" s="1006"/>
      <c r="D200" s="1007"/>
      <c r="E200" s="1008"/>
      <c r="F200" s="1009"/>
      <c r="G200" s="1010"/>
      <c r="H200" s="1010"/>
      <c r="I200" s="1010"/>
      <c r="J200" s="1011"/>
      <c r="K200" s="1012"/>
      <c r="L200" s="977"/>
      <c r="M200" s="977"/>
      <c r="N200" s="977"/>
      <c r="O200" s="977"/>
      <c r="P200" s="977"/>
      <c r="Q200" s="1013"/>
      <c r="R200" s="1014"/>
      <c r="S200" s="1015"/>
      <c r="T200" s="1016"/>
      <c r="U200" s="1014"/>
      <c r="V200" s="985"/>
      <c r="W200" s="985"/>
      <c r="X200" s="986"/>
      <c r="Y200" s="986"/>
      <c r="Z200" s="986"/>
      <c r="AA200" s="986"/>
    </row>
    <row r="201" spans="1:27" s="709" customFormat="1" ht="24.95" customHeight="1">
      <c r="A201" s="986"/>
      <c r="B201" s="987"/>
      <c r="C201" s="1006"/>
      <c r="D201" s="1007"/>
      <c r="E201" s="1008"/>
      <c r="F201" s="1009"/>
      <c r="G201" s="1010"/>
      <c r="H201" s="1010"/>
      <c r="I201" s="1010"/>
      <c r="J201" s="1011"/>
      <c r="K201" s="1012"/>
      <c r="L201" s="977"/>
      <c r="M201" s="977"/>
      <c r="N201" s="977"/>
      <c r="O201" s="977"/>
      <c r="P201" s="977"/>
      <c r="Q201" s="1013"/>
      <c r="R201" s="1014"/>
      <c r="S201" s="1015"/>
      <c r="T201" s="1016"/>
      <c r="U201" s="1014"/>
      <c r="V201" s="985"/>
      <c r="W201" s="985"/>
      <c r="X201" s="986"/>
      <c r="Y201" s="986"/>
      <c r="Z201" s="986"/>
      <c r="AA201" s="986"/>
    </row>
    <row r="202" spans="1:27" s="709" customFormat="1" ht="24.95" customHeight="1">
      <c r="A202" s="986"/>
      <c r="B202" s="987"/>
      <c r="C202" s="1006"/>
      <c r="D202" s="1007"/>
      <c r="E202" s="1008"/>
      <c r="F202" s="1009"/>
      <c r="G202" s="1010"/>
      <c r="H202" s="1010"/>
      <c r="I202" s="1010"/>
      <c r="J202" s="1011"/>
      <c r="K202" s="1012"/>
      <c r="L202" s="977"/>
      <c r="M202" s="977"/>
      <c r="N202" s="977"/>
      <c r="O202" s="977"/>
      <c r="P202" s="977"/>
      <c r="Q202" s="1013"/>
      <c r="R202" s="1014"/>
      <c r="S202" s="1015"/>
      <c r="T202" s="1016"/>
      <c r="U202" s="1014"/>
      <c r="V202" s="985"/>
      <c r="W202" s="985"/>
      <c r="X202" s="986"/>
      <c r="Y202" s="986"/>
      <c r="Z202" s="986"/>
      <c r="AA202" s="986"/>
    </row>
    <row r="203" spans="1:27" s="709" customFormat="1" ht="24.95" customHeight="1">
      <c r="A203" s="986"/>
      <c r="B203" s="987"/>
      <c r="C203" s="1006"/>
      <c r="D203" s="1007"/>
      <c r="E203" s="1008"/>
      <c r="F203" s="1009"/>
      <c r="G203" s="1010"/>
      <c r="H203" s="1010"/>
      <c r="I203" s="1010"/>
      <c r="J203" s="1011"/>
      <c r="K203" s="1012"/>
      <c r="L203" s="977"/>
      <c r="M203" s="977"/>
      <c r="N203" s="977"/>
      <c r="O203" s="977"/>
      <c r="P203" s="977"/>
      <c r="Q203" s="1013"/>
      <c r="R203" s="1014"/>
      <c r="S203" s="1015"/>
      <c r="T203" s="1016"/>
      <c r="U203" s="1014"/>
      <c r="V203" s="985"/>
      <c r="W203" s="985"/>
      <c r="X203" s="986"/>
      <c r="Y203" s="986"/>
      <c r="Z203" s="986"/>
      <c r="AA203" s="986"/>
    </row>
    <row r="204" spans="1:27" s="709" customFormat="1" ht="24.95" customHeight="1">
      <c r="A204" s="986"/>
      <c r="B204" s="987"/>
      <c r="C204" s="1006"/>
      <c r="D204" s="1007"/>
      <c r="E204" s="1008"/>
      <c r="F204" s="1009"/>
      <c r="G204" s="1010"/>
      <c r="H204" s="1010"/>
      <c r="I204" s="1010"/>
      <c r="J204" s="1011"/>
      <c r="K204" s="1012"/>
      <c r="L204" s="977"/>
      <c r="M204" s="977"/>
      <c r="N204" s="977"/>
      <c r="O204" s="977"/>
      <c r="P204" s="977"/>
      <c r="Q204" s="1013"/>
      <c r="R204" s="1014"/>
      <c r="S204" s="1015"/>
      <c r="T204" s="1016"/>
      <c r="U204" s="1014"/>
      <c r="V204" s="985"/>
      <c r="W204" s="985"/>
      <c r="X204" s="986"/>
      <c r="Y204" s="986"/>
      <c r="Z204" s="986"/>
      <c r="AA204" s="986"/>
    </row>
    <row r="205" spans="1:27" s="709" customFormat="1" ht="24.95" customHeight="1">
      <c r="A205" s="986"/>
      <c r="B205" s="987"/>
      <c r="C205" s="1006"/>
      <c r="D205" s="1007"/>
      <c r="E205" s="1008"/>
      <c r="F205" s="1009"/>
      <c r="G205" s="1010"/>
      <c r="H205" s="1010"/>
      <c r="I205" s="1010"/>
      <c r="J205" s="1011"/>
      <c r="K205" s="1012"/>
      <c r="L205" s="977"/>
      <c r="M205" s="977"/>
      <c r="N205" s="977"/>
      <c r="O205" s="977"/>
      <c r="P205" s="977"/>
      <c r="Q205" s="1013"/>
      <c r="R205" s="1014"/>
      <c r="S205" s="1015"/>
      <c r="T205" s="1016"/>
      <c r="U205" s="1014"/>
      <c r="V205" s="985"/>
      <c r="W205" s="985"/>
      <c r="X205" s="986"/>
      <c r="Y205" s="986"/>
      <c r="Z205" s="986"/>
      <c r="AA205" s="986"/>
    </row>
    <row r="206" spans="1:27" s="709" customFormat="1" ht="24.95" customHeight="1">
      <c r="A206" s="986"/>
      <c r="B206" s="987"/>
      <c r="C206" s="1006"/>
      <c r="D206" s="1007"/>
      <c r="E206" s="1008"/>
      <c r="F206" s="1009"/>
      <c r="G206" s="1010"/>
      <c r="H206" s="1010"/>
      <c r="I206" s="1010"/>
      <c r="J206" s="1011"/>
      <c r="K206" s="1017" t="s">
        <v>1475</v>
      </c>
      <c r="L206" s="1154"/>
      <c r="M206" s="994"/>
      <c r="N206" s="977"/>
      <c r="O206" s="977"/>
      <c r="P206" s="977"/>
      <c r="Q206" s="1013"/>
      <c r="R206" s="1014"/>
      <c r="S206" s="1015"/>
      <c r="T206" s="1016"/>
      <c r="U206" s="1014"/>
      <c r="V206" s="985"/>
      <c r="W206" s="985"/>
      <c r="X206" s="986"/>
      <c r="Y206" s="986"/>
      <c r="Z206" s="986"/>
      <c r="AA206" s="986"/>
    </row>
    <row r="207" spans="1:27" s="709" customFormat="1" ht="24.95" customHeight="1">
      <c r="A207" s="986"/>
      <c r="B207" s="987"/>
      <c r="C207" s="1006"/>
      <c r="D207" s="1007"/>
      <c r="E207" s="1008"/>
      <c r="F207" s="1009"/>
      <c r="G207" s="1010"/>
      <c r="H207" s="1010"/>
      <c r="I207" s="1010"/>
      <c r="J207" s="1011"/>
      <c r="K207" s="977"/>
      <c r="L207" s="977"/>
      <c r="M207" s="977"/>
      <c r="N207" s="977"/>
      <c r="O207" s="977"/>
      <c r="P207" s="977"/>
      <c r="Q207" s="1013"/>
      <c r="R207" s="1014"/>
      <c r="S207" s="1015"/>
      <c r="T207" s="1016"/>
      <c r="U207" s="1014"/>
      <c r="V207" s="985"/>
      <c r="W207" s="985"/>
      <c r="X207" s="986"/>
      <c r="Y207" s="986"/>
      <c r="Z207" s="986"/>
      <c r="AA207" s="986"/>
    </row>
    <row r="208" spans="1:27" s="709" customFormat="1" ht="24.95" customHeight="1">
      <c r="A208" s="986"/>
      <c r="B208" s="987"/>
      <c r="C208" s="1006"/>
      <c r="D208" s="1007"/>
      <c r="E208" s="1008"/>
      <c r="F208" s="1009"/>
      <c r="G208" s="1010"/>
      <c r="H208" s="1010"/>
      <c r="I208" s="1010"/>
      <c r="J208" s="1011"/>
      <c r="K208" s="1018" t="s">
        <v>1133</v>
      </c>
      <c r="L208" s="1155" t="s">
        <v>1476</v>
      </c>
      <c r="M208" s="994"/>
      <c r="N208" s="994"/>
      <c r="O208" s="994"/>
      <c r="P208" s="994"/>
      <c r="Q208" s="1156"/>
      <c r="R208" s="1014"/>
      <c r="S208" s="1015"/>
      <c r="T208" s="1016"/>
      <c r="U208" s="1014"/>
      <c r="V208" s="985"/>
      <c r="W208" s="985"/>
      <c r="X208" s="986"/>
      <c r="Y208" s="986"/>
      <c r="Z208" s="986"/>
      <c r="AA208" s="986"/>
    </row>
    <row r="209" spans="1:27" s="709" customFormat="1" ht="24.95" customHeight="1">
      <c r="A209" s="986"/>
      <c r="B209" s="987"/>
      <c r="C209" s="1006"/>
      <c r="D209" s="1007"/>
      <c r="E209" s="1008"/>
      <c r="F209" s="1009"/>
      <c r="G209" s="1010"/>
      <c r="H209" s="1010"/>
      <c r="I209" s="1010"/>
      <c r="J209" s="1011"/>
      <c r="K209" s="1012"/>
      <c r="L209" s="977"/>
      <c r="M209" s="1014"/>
      <c r="N209" s="1014"/>
      <c r="O209" s="1014"/>
      <c r="P209" s="1014"/>
      <c r="Q209" s="1014"/>
      <c r="R209" s="1014"/>
      <c r="S209" s="1014"/>
      <c r="T209" s="1014"/>
      <c r="U209" s="1014"/>
      <c r="V209" s="985"/>
      <c r="W209" s="985"/>
      <c r="X209" s="986"/>
      <c r="Y209" s="986"/>
      <c r="Z209" s="986"/>
      <c r="AA209" s="986"/>
    </row>
    <row r="210" spans="1:27" s="709" customFormat="1" ht="24.95" customHeight="1">
      <c r="A210" s="986"/>
      <c r="B210" s="987"/>
      <c r="C210" s="1006"/>
      <c r="D210" s="1007"/>
      <c r="E210" s="1008"/>
      <c r="F210" s="1009"/>
      <c r="G210" s="1010"/>
      <c r="H210" s="1010"/>
      <c r="I210" s="1010"/>
      <c r="J210" s="1011"/>
      <c r="K210" s="1012"/>
      <c r="L210" s="977"/>
      <c r="M210" s="1014"/>
      <c r="N210" s="1014"/>
      <c r="O210" s="1014"/>
      <c r="P210" s="1014"/>
      <c r="Q210" s="1014"/>
      <c r="R210" s="1014"/>
      <c r="S210" s="1014"/>
      <c r="T210" s="1014"/>
      <c r="U210" s="1014"/>
      <c r="V210" s="985"/>
      <c r="W210" s="985"/>
      <c r="X210" s="986"/>
      <c r="Y210" s="986"/>
      <c r="Z210" s="986"/>
      <c r="AA210" s="986"/>
    </row>
    <row r="211" spans="1:27" s="709" customFormat="1" ht="24.95" customHeight="1">
      <c r="A211" s="986"/>
      <c r="B211" s="987"/>
      <c r="C211" s="1006"/>
      <c r="D211" s="1007"/>
      <c r="E211" s="1008"/>
      <c r="F211" s="1009"/>
      <c r="G211" s="1010"/>
      <c r="H211" s="1010"/>
      <c r="I211" s="1010"/>
      <c r="J211" s="1011"/>
      <c r="K211" s="1012"/>
      <c r="L211" s="977"/>
      <c r="M211" s="1014"/>
      <c r="N211" s="1014"/>
      <c r="O211" s="1014"/>
      <c r="P211" s="1014"/>
      <c r="Q211" s="1014"/>
      <c r="R211" s="1014"/>
      <c r="S211" s="1014"/>
      <c r="T211" s="1014"/>
      <c r="U211" s="1014"/>
      <c r="V211" s="985"/>
      <c r="W211" s="985"/>
      <c r="X211" s="986"/>
      <c r="Y211" s="986"/>
      <c r="Z211" s="986"/>
      <c r="AA211" s="986"/>
    </row>
    <row r="212" spans="1:27" s="709" customFormat="1" ht="24.95" customHeight="1">
      <c r="A212" s="986"/>
      <c r="B212" s="987"/>
      <c r="C212" s="1006"/>
      <c r="D212" s="1007"/>
      <c r="E212" s="1008"/>
      <c r="F212" s="1009"/>
      <c r="G212" s="1010"/>
      <c r="H212" s="1010"/>
      <c r="I212" s="1010"/>
      <c r="J212" s="1011"/>
      <c r="K212" s="1012"/>
      <c r="L212" s="977"/>
      <c r="M212" s="1014"/>
      <c r="N212" s="1014"/>
      <c r="O212" s="1014"/>
      <c r="P212" s="1014"/>
      <c r="Q212" s="1014"/>
      <c r="R212" s="1014"/>
      <c r="S212" s="1014"/>
      <c r="T212" s="1014"/>
      <c r="U212" s="1014"/>
      <c r="V212" s="985"/>
      <c r="W212" s="985"/>
      <c r="X212" s="986"/>
      <c r="Y212" s="986"/>
      <c r="Z212" s="986"/>
      <c r="AA212" s="986"/>
    </row>
    <row r="213" spans="1:27" s="709" customFormat="1" ht="24.95" customHeight="1">
      <c r="A213" s="986"/>
      <c r="B213" s="987"/>
      <c r="C213" s="1006"/>
      <c r="D213" s="1007"/>
      <c r="E213" s="1008"/>
      <c r="F213" s="1009"/>
      <c r="G213" s="1010"/>
      <c r="H213" s="1010"/>
      <c r="I213" s="1010"/>
      <c r="J213" s="1011"/>
      <c r="K213" s="1012"/>
      <c r="L213" s="977"/>
      <c r="M213" s="1014"/>
      <c r="N213" s="1014"/>
      <c r="O213" s="1014"/>
      <c r="P213" s="1014"/>
      <c r="Q213" s="1014"/>
      <c r="R213" s="1014"/>
      <c r="S213" s="1014"/>
      <c r="T213" s="1014"/>
      <c r="U213" s="1014"/>
      <c r="V213" s="985"/>
      <c r="W213" s="985"/>
      <c r="X213" s="986"/>
      <c r="Y213" s="986"/>
      <c r="Z213" s="986"/>
      <c r="AA213" s="986"/>
    </row>
    <row r="214" spans="1:27" s="709" customFormat="1" ht="24.95" customHeight="1">
      <c r="A214" s="986"/>
      <c r="B214" s="987"/>
      <c r="C214" s="1006"/>
      <c r="D214" s="1007"/>
      <c r="E214" s="1008"/>
      <c r="F214" s="1009"/>
      <c r="G214" s="1010"/>
      <c r="H214" s="1010"/>
      <c r="I214" s="1010"/>
      <c r="J214" s="1011"/>
      <c r="K214" s="1012"/>
      <c r="L214" s="977"/>
      <c r="M214" s="977"/>
      <c r="N214" s="977"/>
      <c r="O214" s="977"/>
      <c r="P214" s="977"/>
      <c r="Q214" s="1013"/>
      <c r="R214" s="1014"/>
      <c r="S214" s="1015"/>
      <c r="T214" s="1016"/>
      <c r="U214" s="1014"/>
      <c r="V214" s="985"/>
      <c r="W214" s="985"/>
      <c r="X214" s="986"/>
      <c r="Y214" s="986"/>
      <c r="Z214" s="986"/>
      <c r="AA214" s="986"/>
    </row>
    <row r="215" spans="1:27" s="709" customFormat="1" ht="24.95" customHeight="1">
      <c r="A215" s="986"/>
      <c r="B215" s="987"/>
      <c r="C215" s="1006"/>
      <c r="D215" s="1007"/>
      <c r="E215" s="1008"/>
      <c r="F215" s="1009"/>
      <c r="G215" s="1010"/>
      <c r="H215" s="1010"/>
      <c r="I215" s="1010"/>
      <c r="J215" s="1011"/>
      <c r="K215" s="1012"/>
      <c r="L215" s="977"/>
      <c r="M215" s="977"/>
      <c r="N215" s="977"/>
      <c r="O215" s="977"/>
      <c r="P215" s="977"/>
      <c r="Q215" s="1013"/>
      <c r="R215" s="1014"/>
      <c r="S215" s="1015"/>
      <c r="T215" s="1016"/>
      <c r="U215" s="1014"/>
      <c r="V215" s="985"/>
      <c r="W215" s="985"/>
      <c r="X215" s="986"/>
      <c r="Y215" s="986"/>
      <c r="Z215" s="986"/>
      <c r="AA215" s="986"/>
    </row>
    <row r="216" spans="1:27" s="709" customFormat="1" ht="24.95" customHeight="1">
      <c r="A216" s="986"/>
      <c r="B216" s="987"/>
      <c r="C216" s="1006"/>
      <c r="D216" s="1007"/>
      <c r="E216" s="1008"/>
      <c r="F216" s="1009"/>
      <c r="G216" s="1010"/>
      <c r="H216" s="1010"/>
      <c r="I216" s="1010"/>
      <c r="J216" s="1011"/>
      <c r="K216" s="1012"/>
      <c r="L216" s="977"/>
      <c r="M216" s="977"/>
      <c r="N216" s="977"/>
      <c r="O216" s="977"/>
      <c r="P216" s="977"/>
      <c r="Q216" s="1013"/>
      <c r="R216" s="1014"/>
      <c r="S216" s="1015"/>
      <c r="T216" s="1016"/>
      <c r="U216" s="1014"/>
      <c r="V216" s="985"/>
      <c r="W216" s="985"/>
      <c r="X216" s="986"/>
      <c r="Y216" s="986"/>
      <c r="Z216" s="986"/>
      <c r="AA216" s="986"/>
    </row>
    <row r="217" spans="1:27" s="709" customFormat="1" ht="24.95" customHeight="1">
      <c r="A217" s="986"/>
      <c r="B217" s="987"/>
      <c r="C217" s="1006"/>
      <c r="D217" s="1007"/>
      <c r="E217" s="1008"/>
      <c r="F217" s="1009"/>
      <c r="G217" s="1010"/>
      <c r="H217" s="1010"/>
      <c r="I217" s="1010"/>
      <c r="J217" s="1011"/>
      <c r="K217" s="1012"/>
      <c r="L217" s="977"/>
      <c r="M217" s="977"/>
      <c r="N217" s="977"/>
      <c r="O217" s="977"/>
      <c r="P217" s="977"/>
      <c r="Q217" s="1013"/>
      <c r="R217" s="1014"/>
      <c r="S217" s="1015"/>
      <c r="T217" s="1016"/>
      <c r="U217" s="1014"/>
      <c r="V217" s="985"/>
      <c r="W217" s="985"/>
      <c r="X217" s="986"/>
      <c r="Y217" s="986"/>
      <c r="Z217" s="986"/>
      <c r="AA217" s="986"/>
    </row>
    <row r="218" spans="1:27" s="709" customFormat="1" ht="24.95" customHeight="1">
      <c r="A218" s="986"/>
      <c r="B218" s="987"/>
      <c r="C218" s="1006"/>
      <c r="D218" s="1007"/>
      <c r="E218" s="1008"/>
      <c r="F218" s="1009"/>
      <c r="G218" s="1010"/>
      <c r="H218" s="1010"/>
      <c r="I218" s="1010"/>
      <c r="J218" s="1011"/>
      <c r="K218" s="1012"/>
      <c r="L218" s="977"/>
      <c r="M218" s="977"/>
      <c r="N218" s="977"/>
      <c r="O218" s="977"/>
      <c r="P218" s="977"/>
      <c r="Q218" s="1013"/>
      <c r="R218" s="1014"/>
      <c r="S218" s="1015"/>
      <c r="T218" s="1016"/>
      <c r="U218" s="1014"/>
      <c r="V218" s="985"/>
      <c r="W218" s="985"/>
      <c r="X218" s="986"/>
      <c r="Y218" s="986"/>
      <c r="Z218" s="986"/>
      <c r="AA218" s="986"/>
    </row>
    <row r="219" spans="1:27" s="709" customFormat="1" ht="24.95" customHeight="1">
      <c r="A219" s="986"/>
      <c r="B219" s="987"/>
      <c r="C219" s="1006"/>
      <c r="D219" s="1007"/>
      <c r="E219" s="1008"/>
      <c r="F219" s="1009"/>
      <c r="G219" s="1010"/>
      <c r="H219" s="1010"/>
      <c r="I219" s="1010"/>
      <c r="J219" s="1011"/>
      <c r="K219" s="1012"/>
      <c r="L219" s="977"/>
      <c r="M219" s="977"/>
      <c r="N219" s="977"/>
      <c r="O219" s="977"/>
      <c r="P219" s="977"/>
      <c r="Q219" s="1013"/>
      <c r="R219" s="1014"/>
      <c r="S219" s="1015"/>
      <c r="T219" s="1016"/>
      <c r="U219" s="1014"/>
      <c r="V219" s="985"/>
      <c r="W219" s="985"/>
      <c r="X219" s="986"/>
      <c r="Y219" s="986"/>
      <c r="Z219" s="986"/>
      <c r="AA219" s="986"/>
    </row>
    <row r="220" spans="1:27" s="709" customFormat="1" ht="24.95" customHeight="1">
      <c r="A220" s="986"/>
      <c r="B220" s="987"/>
      <c r="C220" s="1006"/>
      <c r="D220" s="1007"/>
      <c r="E220" s="1008"/>
      <c r="F220" s="1009"/>
      <c r="G220" s="1010"/>
      <c r="H220" s="1010"/>
      <c r="I220" s="1010"/>
      <c r="J220" s="1011"/>
      <c r="K220" s="1012"/>
      <c r="L220" s="977"/>
      <c r="M220" s="977"/>
      <c r="N220" s="977"/>
      <c r="O220" s="977"/>
      <c r="P220" s="977"/>
      <c r="Q220" s="1013"/>
      <c r="R220" s="1014"/>
      <c r="S220" s="1015"/>
      <c r="T220" s="1016"/>
      <c r="U220" s="1014"/>
      <c r="V220" s="985"/>
      <c r="W220" s="985"/>
      <c r="X220" s="986"/>
      <c r="Y220" s="986"/>
      <c r="Z220" s="986"/>
      <c r="AA220" s="986"/>
    </row>
    <row r="221" spans="1:27" s="709" customFormat="1" ht="24.95" customHeight="1">
      <c r="A221" s="986"/>
      <c r="B221" s="987"/>
      <c r="C221" s="1006"/>
      <c r="D221" s="1007"/>
      <c r="E221" s="1008"/>
      <c r="F221" s="1009"/>
      <c r="G221" s="1010"/>
      <c r="H221" s="1010"/>
      <c r="I221" s="1010"/>
      <c r="J221" s="1011"/>
      <c r="K221" s="1012"/>
      <c r="L221" s="977"/>
      <c r="M221" s="977"/>
      <c r="N221" s="977"/>
      <c r="O221" s="977"/>
      <c r="P221" s="977"/>
      <c r="Q221" s="1013"/>
      <c r="R221" s="1014"/>
      <c r="S221" s="1015"/>
      <c r="T221" s="1016"/>
      <c r="U221" s="1014"/>
      <c r="V221" s="985"/>
      <c r="W221" s="985"/>
      <c r="X221" s="986"/>
      <c r="Y221" s="986"/>
      <c r="Z221" s="986"/>
      <c r="AA221" s="986"/>
    </row>
    <row r="222" spans="1:27" s="710" customFormat="1" ht="24.95" customHeight="1">
      <c r="A222" s="707"/>
      <c r="B222" s="1021"/>
      <c r="C222" s="756"/>
      <c r="D222" s="759"/>
      <c r="E222" s="759"/>
      <c r="F222" s="759"/>
      <c r="G222" s="759"/>
      <c r="H222" s="759"/>
      <c r="I222" s="759"/>
      <c r="J222" s="759"/>
      <c r="K222" s="759"/>
      <c r="L222" s="985"/>
      <c r="M222" s="985"/>
      <c r="N222" s="985"/>
      <c r="O222" s="985"/>
      <c r="P222" s="985"/>
      <c r="Q222" s="708"/>
      <c r="R222" s="708"/>
      <c r="S222" s="708"/>
      <c r="T222" s="708"/>
      <c r="U222" s="708"/>
      <c r="V222" s="708"/>
      <c r="W222" s="708"/>
      <c r="X222" s="708"/>
      <c r="Y222" s="708"/>
      <c r="Z222" s="708"/>
      <c r="AA222" s="708"/>
    </row>
    <row r="223" spans="1:27" s="709" customFormat="1" ht="24.95" customHeight="1">
      <c r="A223" s="707"/>
      <c r="B223" s="1023" t="s">
        <v>1135</v>
      </c>
      <c r="C223" s="707"/>
      <c r="D223" s="707"/>
      <c r="E223" s="707"/>
      <c r="F223" s="707"/>
      <c r="G223" s="707"/>
      <c r="H223" s="707"/>
      <c r="I223" s="707"/>
      <c r="J223" s="707"/>
      <c r="K223" s="707"/>
      <c r="L223" s="707"/>
      <c r="M223" s="707"/>
      <c r="N223" s="707"/>
      <c r="O223" s="707"/>
      <c r="P223" s="707"/>
      <c r="Q223" s="707"/>
      <c r="R223" s="707"/>
      <c r="S223" s="708"/>
      <c r="T223" s="708"/>
      <c r="U223" s="708"/>
      <c r="V223" s="708"/>
      <c r="W223" s="708"/>
      <c r="X223" s="708"/>
      <c r="Y223" s="708"/>
      <c r="Z223" s="708"/>
      <c r="AA223" s="708"/>
    </row>
    <row r="224" spans="1:27" s="709" customFormat="1" ht="24.95" customHeight="1">
      <c r="A224" s="707"/>
      <c r="B224" s="1024" t="s">
        <v>1136</v>
      </c>
      <c r="C224" s="707"/>
      <c r="D224" s="707"/>
      <c r="E224" s="707"/>
      <c r="F224" s="707"/>
      <c r="G224" s="707"/>
      <c r="H224" s="707"/>
      <c r="I224" s="707"/>
      <c r="J224" s="707"/>
      <c r="K224" s="707"/>
      <c r="L224" s="707"/>
      <c r="M224" s="707"/>
      <c r="N224" s="707"/>
      <c r="O224" s="707"/>
      <c r="P224" s="707"/>
      <c r="Q224" s="707"/>
      <c r="R224" s="707"/>
      <c r="S224" s="708"/>
      <c r="T224" s="708"/>
      <c r="U224" s="708"/>
      <c r="V224" s="708"/>
      <c r="W224" s="708"/>
      <c r="X224" s="708"/>
      <c r="Y224" s="708"/>
      <c r="Z224" s="708"/>
      <c r="AA224" s="708"/>
    </row>
    <row r="225" spans="1:44" s="709" customFormat="1" ht="24.95" customHeight="1">
      <c r="A225" s="707"/>
      <c r="B225" s="1024"/>
      <c r="C225" s="707"/>
      <c r="D225" s="707"/>
      <c r="E225" s="707"/>
      <c r="F225" s="707"/>
      <c r="G225" s="707"/>
      <c r="H225" s="707"/>
      <c r="I225" s="707"/>
      <c r="J225" s="707"/>
      <c r="K225" s="707"/>
      <c r="L225" s="707"/>
      <c r="M225" s="707"/>
      <c r="N225" s="707"/>
      <c r="O225" s="707"/>
      <c r="P225" s="707"/>
      <c r="Q225" s="707"/>
      <c r="R225" s="707"/>
      <c r="S225" s="708"/>
      <c r="T225" s="708"/>
      <c r="U225" s="708"/>
      <c r="V225" s="708"/>
      <c r="W225" s="708"/>
      <c r="X225" s="708"/>
      <c r="Y225" s="708"/>
      <c r="Z225" s="708"/>
      <c r="AA225" s="708"/>
    </row>
    <row r="226" spans="1:44" s="710" customFormat="1" ht="24.95" customHeight="1">
      <c r="A226" s="707"/>
      <c r="B226" s="1025" t="s">
        <v>1137</v>
      </c>
      <c r="C226" s="1026"/>
      <c r="D226" s="707"/>
      <c r="E226" s="707"/>
      <c r="F226" s="707"/>
      <c r="G226" s="707"/>
      <c r="H226" s="707"/>
      <c r="I226" s="985"/>
      <c r="J226" s="707"/>
      <c r="K226" s="707"/>
      <c r="L226" s="985"/>
      <c r="M226" s="985"/>
      <c r="N226" s="985"/>
      <c r="O226" s="985"/>
      <c r="P226" s="985"/>
      <c r="Q226" s="708"/>
      <c r="R226" s="708"/>
      <c r="S226" s="708"/>
      <c r="T226" s="708"/>
      <c r="U226" s="708"/>
      <c r="V226" s="708"/>
      <c r="W226" s="1000"/>
      <c r="X226" s="708"/>
      <c r="Y226" s="1027"/>
      <c r="Z226" s="708"/>
      <c r="AA226" s="708"/>
      <c r="AB226" s="709"/>
      <c r="AC226" s="709"/>
      <c r="AD226" s="709"/>
      <c r="AE226" s="709"/>
      <c r="AF226" s="709"/>
      <c r="AG226" s="709"/>
      <c r="AH226" s="709"/>
      <c r="AI226" s="709"/>
      <c r="AJ226" s="709"/>
      <c r="AK226" s="709"/>
      <c r="AL226" s="709"/>
      <c r="AM226" s="709"/>
      <c r="AN226" s="709"/>
      <c r="AO226" s="709"/>
      <c r="AP226" s="709"/>
      <c r="AQ226" s="709"/>
      <c r="AR226" s="709"/>
    </row>
    <row r="227" spans="1:44" s="710" customFormat="1" ht="24.95" customHeight="1">
      <c r="A227" s="707"/>
      <c r="B227" s="711"/>
      <c r="C227" s="707"/>
      <c r="D227" s="707"/>
      <c r="E227" s="707"/>
      <c r="F227" s="707"/>
      <c r="G227" s="707"/>
      <c r="H227" s="707"/>
      <c r="I227" s="985"/>
      <c r="J227" s="707"/>
      <c r="K227" s="707"/>
      <c r="L227" s="985"/>
      <c r="M227" s="985"/>
      <c r="N227" s="985"/>
      <c r="O227" s="985"/>
      <c r="P227" s="985"/>
      <c r="Q227" s="708"/>
      <c r="R227" s="708"/>
      <c r="S227" s="708"/>
      <c r="T227" s="708"/>
      <c r="U227" s="708"/>
      <c r="V227" s="708"/>
      <c r="W227" s="708"/>
      <c r="X227" s="708"/>
      <c r="Y227" s="708"/>
      <c r="Z227" s="708"/>
      <c r="AA227" s="708"/>
      <c r="AB227" s="709"/>
      <c r="AC227" s="709"/>
      <c r="AD227" s="709"/>
      <c r="AE227" s="709"/>
      <c r="AF227" s="709"/>
      <c r="AG227" s="709"/>
      <c r="AH227" s="709"/>
      <c r="AI227" s="709"/>
      <c r="AJ227" s="709"/>
      <c r="AK227" s="709"/>
      <c r="AL227" s="709"/>
      <c r="AM227" s="709"/>
      <c r="AN227" s="709"/>
      <c r="AO227" s="709"/>
      <c r="AP227" s="709"/>
      <c r="AQ227" s="709"/>
      <c r="AR227" s="709"/>
    </row>
  </sheetData>
  <mergeCells count="75">
    <mergeCell ref="C182:E182"/>
    <mergeCell ref="C159:D159"/>
    <mergeCell ref="C166:D166"/>
    <mergeCell ref="C167:D167"/>
    <mergeCell ref="C170:F170"/>
    <mergeCell ref="C180:D180"/>
    <mergeCell ref="C181:D181"/>
    <mergeCell ref="Q45:Q46"/>
    <mergeCell ref="R45:AA46"/>
    <mergeCell ref="C137:E137"/>
    <mergeCell ref="C140:E140"/>
    <mergeCell ref="C143:E143"/>
    <mergeCell ref="C149:D149"/>
    <mergeCell ref="V43:V44"/>
    <mergeCell ref="W43:W44"/>
    <mergeCell ref="X43:X44"/>
    <mergeCell ref="Y43:Y44"/>
    <mergeCell ref="Z43:Z44"/>
    <mergeCell ref="AA43:AA44"/>
    <mergeCell ref="W41:W42"/>
    <mergeCell ref="X41:X42"/>
    <mergeCell ref="Y41:Y42"/>
    <mergeCell ref="Z41:Z42"/>
    <mergeCell ref="AA41:AA42"/>
    <mergeCell ref="Q43:Q44"/>
    <mergeCell ref="R43:R44"/>
    <mergeCell ref="S43:S44"/>
    <mergeCell ref="T43:T44"/>
    <mergeCell ref="U43:U44"/>
    <mergeCell ref="X39:X40"/>
    <mergeCell ref="Y39:Y40"/>
    <mergeCell ref="Z39:Z40"/>
    <mergeCell ref="AA39:AA40"/>
    <mergeCell ref="Q41:Q42"/>
    <mergeCell ref="R41:R42"/>
    <mergeCell ref="S41:S42"/>
    <mergeCell ref="T41:T42"/>
    <mergeCell ref="U41:U42"/>
    <mergeCell ref="V41:V42"/>
    <mergeCell ref="Y37:Y38"/>
    <mergeCell ref="Z37:Z38"/>
    <mergeCell ref="AA37:AA38"/>
    <mergeCell ref="Q39:Q40"/>
    <mergeCell ref="R39:R40"/>
    <mergeCell ref="S39:S40"/>
    <mergeCell ref="T39:T40"/>
    <mergeCell ref="U39:U40"/>
    <mergeCell ref="V39:V40"/>
    <mergeCell ref="W39:W40"/>
    <mergeCell ref="Z35:Z36"/>
    <mergeCell ref="AA35:AA36"/>
    <mergeCell ref="Q37:Q38"/>
    <mergeCell ref="R37:R38"/>
    <mergeCell ref="S37:S38"/>
    <mergeCell ref="T37:T38"/>
    <mergeCell ref="U37:U38"/>
    <mergeCell ref="V37:V38"/>
    <mergeCell ref="W37:W38"/>
    <mergeCell ref="X37:X38"/>
    <mergeCell ref="T34:T36"/>
    <mergeCell ref="U35:U36"/>
    <mergeCell ref="V35:V36"/>
    <mergeCell ref="W35:W36"/>
    <mergeCell ref="X35:X36"/>
    <mergeCell ref="Y35:Y36"/>
    <mergeCell ref="B20:O23"/>
    <mergeCell ref="Q31:AA32"/>
    <mergeCell ref="Q33:T33"/>
    <mergeCell ref="X33:X34"/>
    <mergeCell ref="Y33:Y34"/>
    <mergeCell ref="Z33:Z34"/>
    <mergeCell ref="AA33:AA34"/>
    <mergeCell ref="Q34:Q36"/>
    <mergeCell ref="R34:R36"/>
    <mergeCell ref="S34:S36"/>
  </mergeCells>
  <hyperlinks>
    <hyperlink ref="E28" r:id="rId1" xr:uid="{4C14F203-F1DF-42BE-B7ED-7ABD8A5B7DA1}"/>
    <hyperlink ref="L208" r:id="rId2" xr:uid="{661C1686-DD7A-4245-B850-78DEE7289C81}"/>
    <hyperlink ref="R45" r:id="rId3" xr:uid="{64B13001-B880-4C15-99B8-78D5A1C71B91}"/>
  </hyperlinks>
  <pageMargins left="0.7" right="0.7" top="0.75" bottom="0.75" header="0.3" footer="0.3"/>
  <pageSetup paperSize="9" orientation="portrait" r:id="rId4"/>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F04AC-C7A1-40BE-9326-D19E678A03E1}">
  <dimension ref="A1:AXJ894"/>
  <sheetViews>
    <sheetView topLeftCell="A16" zoomScaleNormal="100" workbookViewId="0">
      <selection activeCell="L13" sqref="L13"/>
    </sheetView>
  </sheetViews>
  <sheetFormatPr baseColWidth="10" defaultRowHeight="15"/>
  <cols>
    <col min="1" max="1" width="3.7109375" style="5" customWidth="1"/>
    <col min="2" max="14" width="15.7109375" style="5" customWidth="1"/>
    <col min="15" max="15" width="11.42578125" style="5"/>
    <col min="16" max="16" width="16.5703125" style="5" customWidth="1"/>
    <col min="17" max="16384" width="11.42578125" style="5"/>
  </cols>
  <sheetData>
    <row r="1" spans="1:17" ht="15.75" thickBot="1">
      <c r="A1" s="1870">
        <f t="shared" ref="A1:Q1" ca="1" si="0">CELL("largeur",A1)</f>
        <v>3</v>
      </c>
      <c r="B1" s="1870">
        <f t="shared" ca="1" si="0"/>
        <v>15</v>
      </c>
      <c r="C1" s="1870">
        <f t="shared" ca="1" si="0"/>
        <v>15</v>
      </c>
      <c r="D1" s="1870">
        <f t="shared" ca="1" si="0"/>
        <v>15</v>
      </c>
      <c r="E1" s="1870">
        <f t="shared" ca="1" si="0"/>
        <v>15</v>
      </c>
      <c r="F1" s="1870">
        <f t="shared" ca="1" si="0"/>
        <v>15</v>
      </c>
      <c r="G1" s="1870">
        <f t="shared" ca="1" si="0"/>
        <v>15</v>
      </c>
      <c r="H1" s="1870">
        <f t="shared" ca="1" si="0"/>
        <v>15</v>
      </c>
      <c r="I1" s="1870">
        <f t="shared" ca="1" si="0"/>
        <v>15</v>
      </c>
      <c r="J1" s="1870">
        <f t="shared" ca="1" si="0"/>
        <v>15</v>
      </c>
      <c r="K1" s="1870">
        <f t="shared" ca="1" si="0"/>
        <v>15</v>
      </c>
      <c r="L1" s="1870">
        <f t="shared" ca="1" si="0"/>
        <v>15</v>
      </c>
      <c r="M1" s="1870">
        <f t="shared" ca="1" si="0"/>
        <v>15</v>
      </c>
      <c r="N1" s="1870">
        <f t="shared" ca="1" si="0"/>
        <v>15</v>
      </c>
      <c r="O1" s="1870">
        <f t="shared" ca="1" si="0"/>
        <v>11</v>
      </c>
      <c r="P1" s="1870">
        <f t="shared" ca="1" si="0"/>
        <v>16</v>
      </c>
      <c r="Q1" s="1870">
        <f t="shared" ca="1" si="0"/>
        <v>11</v>
      </c>
    </row>
    <row r="2" spans="1:17" ht="26.25">
      <c r="A2" s="11"/>
      <c r="B2" s="1871" t="s">
        <v>18</v>
      </c>
      <c r="C2" s="1872"/>
      <c r="D2" s="1872"/>
      <c r="E2" s="1872"/>
      <c r="F2" s="1872"/>
      <c r="G2" s="1872"/>
      <c r="H2" s="1872"/>
      <c r="I2" s="1872"/>
      <c r="J2" s="1872"/>
      <c r="K2" s="1872"/>
      <c r="L2" s="1872"/>
      <c r="M2" s="1872"/>
      <c r="N2" s="1872"/>
      <c r="O2" s="1872"/>
      <c r="P2" s="1872"/>
      <c r="Q2" s="1873"/>
    </row>
    <row r="3" spans="1:17" ht="20.100000000000001" customHeight="1">
      <c r="A3" s="11"/>
      <c r="B3" s="1508" t="s">
        <v>197</v>
      </c>
      <c r="C3" s="1874"/>
      <c r="D3" s="1874"/>
      <c r="E3" s="1874"/>
      <c r="F3" s="1874"/>
      <c r="G3" s="1874"/>
      <c r="H3" s="1874"/>
      <c r="I3" s="1874"/>
      <c r="J3" s="1874"/>
      <c r="K3" s="1874"/>
      <c r="L3" s="1874"/>
      <c r="M3" s="1874"/>
      <c r="N3" s="1874"/>
      <c r="O3" s="1874"/>
      <c r="P3" s="1874"/>
      <c r="Q3" s="1875"/>
    </row>
    <row r="4" spans="1:17" ht="20.100000000000001" customHeight="1">
      <c r="A4" s="11"/>
      <c r="B4" s="1508" t="s">
        <v>19</v>
      </c>
      <c r="C4" s="1874"/>
      <c r="D4" s="1874"/>
      <c r="E4" s="1874"/>
      <c r="F4" s="1874"/>
      <c r="G4" s="1874"/>
      <c r="H4" s="1874"/>
      <c r="I4" s="1874"/>
      <c r="J4" s="1874"/>
      <c r="K4" s="1874"/>
      <c r="L4" s="1874"/>
      <c r="M4" s="1874"/>
      <c r="N4" s="1874"/>
      <c r="O4" s="1874"/>
      <c r="P4" s="1874"/>
      <c r="Q4" s="1875"/>
    </row>
    <row r="5" spans="1:17" ht="20.100000000000001" customHeight="1">
      <c r="A5" s="11"/>
      <c r="B5" s="1508" t="s">
        <v>198</v>
      </c>
      <c r="C5" s="1874"/>
      <c r="D5" s="1874"/>
      <c r="E5" s="1874"/>
      <c r="F5" s="1874"/>
      <c r="G5" s="1874"/>
      <c r="H5" s="1874"/>
      <c r="I5" s="1874"/>
      <c r="J5" s="1874"/>
      <c r="K5" s="1874"/>
      <c r="L5" s="1874"/>
      <c r="M5" s="1874"/>
      <c r="N5" s="1874"/>
      <c r="O5" s="1874"/>
      <c r="P5" s="1874"/>
      <c r="Q5" s="1875"/>
    </row>
    <row r="6" spans="1:17" ht="27" thickBot="1">
      <c r="A6" s="11"/>
      <c r="B6" s="1876" t="s">
        <v>1133</v>
      </c>
      <c r="C6" s="1877" t="s">
        <v>1134</v>
      </c>
      <c r="D6" s="1877"/>
      <c r="E6" s="1877"/>
      <c r="F6" s="1877"/>
      <c r="G6" s="1877"/>
      <c r="H6" s="1877"/>
      <c r="I6" s="1877"/>
      <c r="J6" s="1877"/>
      <c r="K6" s="1877"/>
      <c r="L6" s="1877"/>
      <c r="M6" s="1877"/>
      <c r="N6" s="1877"/>
      <c r="O6" s="1877"/>
      <c r="P6" s="1877"/>
      <c r="Q6" s="1878"/>
    </row>
    <row r="7" spans="1:17" ht="15.75">
      <c r="A7" s="12"/>
      <c r="B7" s="11"/>
      <c r="C7" s="13"/>
      <c r="D7" s="11"/>
      <c r="E7" s="11"/>
      <c r="F7" s="11"/>
      <c r="G7" s="11"/>
      <c r="H7" s="11"/>
      <c r="I7" s="11"/>
      <c r="J7" s="11"/>
      <c r="K7" s="11"/>
      <c r="L7" s="11"/>
      <c r="M7" s="12"/>
      <c r="N7" s="12"/>
      <c r="O7" s="12"/>
      <c r="P7" s="12"/>
      <c r="Q7" s="12"/>
    </row>
    <row r="8" spans="1:17" ht="15.75" customHeight="1">
      <c r="A8" s="12"/>
      <c r="B8" s="1879" t="s">
        <v>1560</v>
      </c>
      <c r="C8" s="1879"/>
      <c r="D8" s="1879"/>
      <c r="E8" s="1879"/>
      <c r="F8" s="1879"/>
      <c r="G8" s="1879"/>
      <c r="H8" s="1879"/>
      <c r="I8" s="1879"/>
      <c r="J8" s="1879"/>
      <c r="K8" s="1879"/>
      <c r="L8" s="1879"/>
      <c r="M8" s="1879"/>
      <c r="N8" s="1879"/>
      <c r="O8" s="1879"/>
      <c r="P8" s="1879"/>
      <c r="Q8" s="1879"/>
    </row>
    <row r="9" spans="1:17" ht="15.75" customHeight="1">
      <c r="A9" s="12"/>
      <c r="B9" s="1879"/>
      <c r="C9" s="1879"/>
      <c r="D9" s="1879"/>
      <c r="E9" s="1879"/>
      <c r="F9" s="1879"/>
      <c r="G9" s="1879"/>
      <c r="H9" s="1879"/>
      <c r="I9" s="1879"/>
      <c r="J9" s="1879"/>
      <c r="K9" s="1879"/>
      <c r="L9" s="1879"/>
      <c r="M9" s="1879"/>
      <c r="N9" s="1879"/>
      <c r="O9" s="1879"/>
      <c r="P9" s="1879"/>
      <c r="Q9" s="1879"/>
    </row>
    <row r="10" spans="1:17" ht="30.75" customHeight="1">
      <c r="A10" s="12"/>
      <c r="B10" s="1879"/>
      <c r="C10" s="1879"/>
      <c r="D10" s="1879"/>
      <c r="E10" s="1879"/>
      <c r="F10" s="1879"/>
      <c r="G10" s="1879"/>
      <c r="H10" s="1879"/>
      <c r="I10" s="1879"/>
      <c r="J10" s="1879"/>
      <c r="K10" s="1879"/>
      <c r="L10" s="1879"/>
      <c r="M10" s="1879"/>
      <c r="N10" s="1879"/>
      <c r="O10" s="1879"/>
      <c r="P10" s="1879"/>
      <c r="Q10" s="1879"/>
    </row>
    <row r="11" spans="1:17" ht="15.75" thickBot="1">
      <c r="A11" s="12"/>
      <c r="B11" s="11"/>
      <c r="C11" s="330"/>
      <c r="D11" s="11"/>
      <c r="E11" s="11"/>
      <c r="F11" s="11"/>
      <c r="G11" s="11"/>
      <c r="H11" s="11"/>
      <c r="I11" s="11"/>
      <c r="J11" s="11"/>
      <c r="K11" s="11"/>
      <c r="L11" s="11"/>
      <c r="M11" s="12"/>
      <c r="N11" s="12"/>
      <c r="O11" s="12"/>
      <c r="P11" s="12"/>
      <c r="Q11" s="12"/>
    </row>
    <row r="12" spans="1:17" ht="31.5" customHeight="1" thickBot="1">
      <c r="A12" s="12"/>
      <c r="B12" s="1509" t="s">
        <v>1561</v>
      </c>
      <c r="C12" s="1510"/>
      <c r="D12" s="1510"/>
      <c r="E12" s="1510"/>
      <c r="F12" s="1510"/>
      <c r="G12" s="1510"/>
      <c r="H12" s="1510"/>
      <c r="I12" s="1510"/>
      <c r="J12" s="1510"/>
      <c r="K12" s="1510"/>
      <c r="L12" s="1510"/>
      <c r="M12" s="1510"/>
      <c r="N12" s="1510"/>
      <c r="O12" s="1510"/>
      <c r="P12" s="1510"/>
      <c r="Q12" s="1511"/>
    </row>
    <row r="13" spans="1:17">
      <c r="A13" s="12"/>
      <c r="B13" s="331"/>
      <c r="C13" s="11"/>
      <c r="D13" s="11"/>
      <c r="E13" s="11"/>
      <c r="F13" s="11"/>
      <c r="G13" s="11"/>
      <c r="H13" s="11"/>
      <c r="I13" s="11"/>
      <c r="J13" s="11"/>
      <c r="K13" s="11"/>
      <c r="L13" s="11"/>
      <c r="M13" s="12"/>
      <c r="N13" s="12"/>
      <c r="O13" s="12"/>
      <c r="P13" s="12"/>
      <c r="Q13" s="12"/>
    </row>
    <row r="14" spans="1:17">
      <c r="A14" s="12"/>
      <c r="B14" s="331"/>
      <c r="C14" s="332" t="s">
        <v>1562</v>
      </c>
      <c r="D14" s="11"/>
      <c r="E14" s="11"/>
      <c r="F14" s="11"/>
      <c r="G14" s="11"/>
      <c r="H14" s="11"/>
      <c r="I14" s="11"/>
      <c r="J14" s="11"/>
      <c r="K14" s="11"/>
      <c r="L14" s="11"/>
      <c r="M14" s="12"/>
      <c r="N14" s="12"/>
      <c r="O14" s="12"/>
      <c r="P14" s="12"/>
      <c r="Q14" s="12"/>
    </row>
    <row r="15" spans="1:17">
      <c r="A15" s="12"/>
      <c r="B15" s="331"/>
      <c r="C15" s="11"/>
      <c r="D15" s="11"/>
      <c r="E15" s="11"/>
      <c r="F15" s="11"/>
      <c r="G15" s="11"/>
      <c r="H15" s="11"/>
      <c r="I15" s="11"/>
      <c r="J15" s="11"/>
      <c r="K15" s="11"/>
      <c r="L15" s="11"/>
      <c r="M15" s="12"/>
      <c r="N15" s="12"/>
      <c r="O15" s="12"/>
      <c r="P15" s="12"/>
      <c r="Q15" s="12"/>
    </row>
    <row r="16" spans="1:17">
      <c r="A16" s="12"/>
      <c r="B16" s="331"/>
      <c r="C16" s="1880" t="s">
        <v>142</v>
      </c>
      <c r="D16" s="1881" t="s">
        <v>1266</v>
      </c>
      <c r="E16" s="1882" t="s">
        <v>1563</v>
      </c>
      <c r="F16" s="1882" t="s">
        <v>1564</v>
      </c>
      <c r="G16" s="11"/>
      <c r="H16" s="11"/>
      <c r="I16" s="11"/>
      <c r="J16" s="11"/>
      <c r="K16" s="11"/>
      <c r="L16" s="11"/>
      <c r="M16" s="12"/>
      <c r="N16" s="1883" t="s">
        <v>1565</v>
      </c>
      <c r="O16" s="12"/>
      <c r="P16" s="12"/>
      <c r="Q16" s="12"/>
    </row>
    <row r="17" spans="1:17">
      <c r="A17" s="12"/>
      <c r="B17" s="331"/>
      <c r="C17" s="11"/>
      <c r="D17" s="11"/>
      <c r="E17" s="11"/>
      <c r="F17" s="11"/>
      <c r="G17" s="11"/>
      <c r="H17" s="11"/>
      <c r="I17" s="11"/>
      <c r="J17" s="11"/>
      <c r="K17" s="11"/>
      <c r="L17" s="11"/>
      <c r="M17" s="12"/>
      <c r="N17" s="12"/>
      <c r="O17" s="12"/>
      <c r="P17" s="12"/>
      <c r="Q17" s="12"/>
    </row>
    <row r="18" spans="1:17" ht="15.75">
      <c r="A18" s="12"/>
      <c r="B18" s="11"/>
      <c r="C18" s="1884" t="s">
        <v>1566</v>
      </c>
      <c r="D18" s="333"/>
      <c r="E18" s="333"/>
      <c r="F18" s="11"/>
      <c r="G18" s="11"/>
      <c r="H18" s="11"/>
      <c r="I18" s="11"/>
      <c r="J18" s="11"/>
      <c r="K18" s="11"/>
      <c r="L18" s="11"/>
      <c r="M18" s="12"/>
      <c r="N18" s="1885" t="s">
        <v>1</v>
      </c>
      <c r="O18" s="12"/>
      <c r="P18" s="12"/>
      <c r="Q18" s="12"/>
    </row>
    <row r="19" spans="1:17" ht="15.75">
      <c r="A19" s="12"/>
      <c r="B19" s="11"/>
      <c r="C19" s="1886"/>
      <c r="D19" s="1887"/>
      <c r="E19" s="1888">
        <v>1050</v>
      </c>
      <c r="F19" s="1889" t="s">
        <v>1567</v>
      </c>
      <c r="G19" s="4"/>
      <c r="H19" s="11"/>
      <c r="I19" s="11"/>
      <c r="J19" s="11"/>
      <c r="K19" s="11"/>
      <c r="L19" s="11"/>
      <c r="M19" s="12"/>
      <c r="N19" s="1885" t="s">
        <v>0</v>
      </c>
      <c r="O19" s="1890" t="s">
        <v>1568</v>
      </c>
      <c r="P19" s="12"/>
      <c r="Q19" s="12"/>
    </row>
    <row r="20" spans="1:17" ht="15.75">
      <c r="A20" s="12"/>
      <c r="B20" s="11"/>
      <c r="C20" s="1886"/>
      <c r="D20" s="1887"/>
      <c r="E20" s="1888">
        <v>400</v>
      </c>
      <c r="F20" s="1889" t="s">
        <v>1569</v>
      </c>
      <c r="G20" s="4"/>
      <c r="H20" s="11"/>
      <c r="I20" s="11"/>
      <c r="J20" s="11"/>
      <c r="K20" s="11"/>
      <c r="L20" s="11"/>
      <c r="M20" s="12"/>
      <c r="N20" s="1885" t="s">
        <v>4</v>
      </c>
      <c r="O20" s="12"/>
      <c r="P20" s="12"/>
      <c r="Q20" s="12"/>
    </row>
    <row r="21" spans="1:17" ht="15.75">
      <c r="A21" s="12"/>
      <c r="B21" s="11"/>
      <c r="C21" s="336"/>
      <c r="D21" s="336"/>
      <c r="E21" s="336"/>
      <c r="F21" s="11"/>
      <c r="G21" s="11"/>
      <c r="H21" s="11"/>
      <c r="I21" s="11"/>
      <c r="J21" s="11"/>
      <c r="K21" s="11"/>
      <c r="L21" s="11"/>
      <c r="M21" s="12"/>
      <c r="N21" s="1885" t="s">
        <v>5</v>
      </c>
      <c r="O21" s="12"/>
      <c r="P21" s="12"/>
      <c r="Q21" s="12"/>
    </row>
    <row r="22" spans="1:17" ht="20.25">
      <c r="A22" s="12"/>
      <c r="B22" s="11"/>
      <c r="C22" s="1891" t="s">
        <v>1570</v>
      </c>
      <c r="D22" s="334"/>
      <c r="E22" s="334"/>
      <c r="F22" s="335"/>
      <c r="G22" s="335"/>
      <c r="H22" s="335"/>
      <c r="I22" s="335"/>
      <c r="J22" s="11"/>
      <c r="K22" s="11"/>
      <c r="L22" s="11"/>
      <c r="M22" s="12"/>
      <c r="N22" s="1885" t="s">
        <v>7</v>
      </c>
      <c r="O22" s="12"/>
      <c r="P22" s="12"/>
      <c r="Q22" s="12"/>
    </row>
    <row r="23" spans="1:17" ht="15.75">
      <c r="A23" s="12"/>
      <c r="B23" s="11"/>
      <c r="C23" s="334" t="s">
        <v>1571</v>
      </c>
      <c r="D23" s="333"/>
      <c r="E23" s="333"/>
      <c r="F23" s="11"/>
      <c r="G23" s="11"/>
      <c r="H23" s="11"/>
      <c r="I23" s="11"/>
      <c r="J23" s="11"/>
      <c r="K23" s="11"/>
      <c r="L23" s="11"/>
      <c r="M23" s="12"/>
      <c r="N23" s="1885" t="s">
        <v>8</v>
      </c>
      <c r="O23" s="12"/>
      <c r="P23" s="12"/>
      <c r="Q23" s="12"/>
    </row>
    <row r="24" spans="1:17" ht="15.75">
      <c r="A24" s="12"/>
      <c r="B24" s="11"/>
      <c r="C24" s="334"/>
      <c r="D24" s="333"/>
      <c r="E24" s="333"/>
      <c r="F24" s="11"/>
      <c r="G24" s="11"/>
      <c r="H24" s="334"/>
      <c r="I24" s="11"/>
      <c r="J24" s="11"/>
      <c r="K24" s="11"/>
      <c r="L24" s="11"/>
      <c r="M24" s="12"/>
      <c r="N24" s="1885" t="s">
        <v>9</v>
      </c>
      <c r="O24" s="12"/>
      <c r="P24" s="12"/>
      <c r="Q24" s="12"/>
    </row>
    <row r="25" spans="1:17" ht="15.75">
      <c r="A25" s="12"/>
      <c r="B25" s="11"/>
      <c r="C25" s="1880" t="s">
        <v>142</v>
      </c>
      <c r="D25" s="1881" t="s">
        <v>1266</v>
      </c>
      <c r="E25" s="1882" t="s">
        <v>1563</v>
      </c>
      <c r="F25" s="1882" t="s">
        <v>1564</v>
      </c>
      <c r="G25" s="11"/>
      <c r="H25" s="11"/>
      <c r="I25" s="11"/>
      <c r="J25" s="11"/>
      <c r="K25" s="11"/>
      <c r="L25" s="11"/>
      <c r="M25" s="12"/>
      <c r="N25" s="1885" t="s">
        <v>10</v>
      </c>
      <c r="O25" s="12"/>
      <c r="P25" s="12"/>
      <c r="Q25" s="12"/>
    </row>
    <row r="26" spans="1:17" ht="15.75">
      <c r="A26" s="12"/>
      <c r="B26" s="11"/>
      <c r="C26" s="1886">
        <v>2</v>
      </c>
      <c r="D26" s="1892" t="s">
        <v>1572</v>
      </c>
      <c r="E26" s="1888">
        <v>50</v>
      </c>
      <c r="F26" s="1893" t="s">
        <v>203</v>
      </c>
      <c r="G26" s="11"/>
      <c r="H26" s="11"/>
      <c r="I26" s="11"/>
      <c r="J26" s="11"/>
      <c r="K26" s="11"/>
      <c r="L26" s="11"/>
      <c r="M26" s="12"/>
      <c r="N26" s="1885" t="s">
        <v>12</v>
      </c>
      <c r="O26" s="12"/>
      <c r="P26" s="12"/>
      <c r="Q26" s="12"/>
    </row>
    <row r="27" spans="1:17" ht="15.75">
      <c r="A27" s="12"/>
      <c r="B27" s="11"/>
      <c r="C27" s="337" t="s">
        <v>1573</v>
      </c>
      <c r="D27" s="334"/>
      <c r="E27" s="1893"/>
      <c r="F27" s="1893"/>
      <c r="G27" s="11"/>
      <c r="H27" s="11"/>
      <c r="I27" s="11"/>
      <c r="J27" s="11"/>
      <c r="K27" s="11"/>
      <c r="L27" s="11"/>
      <c r="M27" s="12"/>
      <c r="N27" s="1885" t="s">
        <v>833</v>
      </c>
      <c r="O27" s="12"/>
      <c r="P27" s="12"/>
      <c r="Q27" s="12"/>
    </row>
    <row r="28" spans="1:17" ht="15.75">
      <c r="A28" s="12"/>
      <c r="B28" s="11"/>
      <c r="C28" s="334" t="s">
        <v>1574</v>
      </c>
      <c r="D28" s="4"/>
      <c r="E28" s="1889"/>
      <c r="F28" s="1893"/>
      <c r="G28" s="11"/>
      <c r="H28" s="11"/>
      <c r="I28" s="11"/>
      <c r="J28" s="11"/>
      <c r="K28" s="11"/>
      <c r="L28" s="11"/>
      <c r="M28" s="12"/>
      <c r="N28" s="1885" t="s">
        <v>840</v>
      </c>
      <c r="O28" s="12"/>
      <c r="P28" s="12"/>
      <c r="Q28" s="12"/>
    </row>
    <row r="29" spans="1:17" ht="15.75">
      <c r="A29" s="12"/>
      <c r="B29" s="11"/>
      <c r="C29" s="334"/>
      <c r="D29" s="1893"/>
      <c r="E29" s="1893"/>
      <c r="F29" s="1893"/>
      <c r="G29" s="11"/>
      <c r="H29" s="11"/>
      <c r="I29" s="11"/>
      <c r="J29" s="11"/>
      <c r="K29" s="11"/>
      <c r="L29" s="11"/>
      <c r="M29" s="12"/>
      <c r="N29" s="1885" t="s">
        <v>862</v>
      </c>
      <c r="O29" s="12"/>
      <c r="P29" s="12"/>
      <c r="Q29" s="12"/>
    </row>
    <row r="30" spans="1:17" ht="20.25">
      <c r="A30" s="12"/>
      <c r="B30" s="11"/>
      <c r="C30" s="1891" t="s">
        <v>1575</v>
      </c>
      <c r="E30" s="1893"/>
      <c r="F30" s="1893"/>
      <c r="G30" s="11"/>
      <c r="H30" s="11"/>
      <c r="I30" s="11"/>
      <c r="J30" s="11"/>
      <c r="K30" s="11"/>
      <c r="L30" s="11"/>
      <c r="M30" s="12"/>
      <c r="N30" s="1885" t="s">
        <v>877</v>
      </c>
      <c r="O30" s="12"/>
      <c r="P30" s="12"/>
      <c r="Q30" s="12"/>
    </row>
    <row r="31" spans="1:17" ht="15.75">
      <c r="A31" s="12"/>
      <c r="B31" s="11"/>
      <c r="C31" s="334" t="s">
        <v>1576</v>
      </c>
      <c r="D31" s="4"/>
      <c r="E31" s="1889"/>
      <c r="F31" s="1893"/>
      <c r="G31" s="11"/>
      <c r="H31" s="11"/>
      <c r="I31" s="11"/>
      <c r="J31" s="11"/>
      <c r="K31" s="11"/>
      <c r="L31" s="11"/>
      <c r="M31" s="12"/>
      <c r="N31" s="1885" t="s">
        <v>884</v>
      </c>
      <c r="O31" s="12"/>
      <c r="P31" s="12"/>
      <c r="Q31" s="12"/>
    </row>
    <row r="32" spans="1:17" ht="15.75">
      <c r="A32" s="12"/>
      <c r="B32" s="11"/>
      <c r="C32" s="334" t="s">
        <v>200</v>
      </c>
      <c r="D32" s="4"/>
      <c r="E32" s="1889"/>
      <c r="F32" s="1893"/>
      <c r="G32" s="11"/>
      <c r="H32" s="11"/>
      <c r="I32" s="11"/>
      <c r="J32" s="11"/>
      <c r="K32" s="11"/>
      <c r="L32" s="11"/>
      <c r="M32" s="12"/>
      <c r="N32" s="1885" t="s">
        <v>889</v>
      </c>
      <c r="O32" s="12"/>
      <c r="P32" s="12"/>
      <c r="Q32" s="12"/>
    </row>
    <row r="33" spans="1:17" ht="15.75">
      <c r="A33" s="12"/>
      <c r="B33" s="11"/>
      <c r="C33" s="333" t="s">
        <v>201</v>
      </c>
      <c r="D33" s="4"/>
      <c r="E33" s="1889"/>
      <c r="F33" s="1893"/>
      <c r="G33" s="11"/>
      <c r="H33" s="11"/>
      <c r="I33" s="11"/>
      <c r="J33" s="11"/>
      <c r="K33" s="11"/>
      <c r="L33" s="11"/>
      <c r="M33" s="12"/>
      <c r="N33" s="1885" t="s">
        <v>894</v>
      </c>
      <c r="O33" s="12"/>
      <c r="P33" s="12"/>
      <c r="Q33" s="12"/>
    </row>
    <row r="34" spans="1:17" ht="15.75">
      <c r="A34" s="12"/>
      <c r="B34" s="11"/>
      <c r="C34" s="333" t="s">
        <v>202</v>
      </c>
      <c r="D34" s="4"/>
      <c r="E34" s="1889"/>
      <c r="F34" s="1893"/>
      <c r="G34" s="11"/>
      <c r="H34" s="4"/>
      <c r="I34" s="4"/>
      <c r="J34" s="4"/>
      <c r="K34" s="11"/>
      <c r="L34" s="11"/>
      <c r="M34" s="12"/>
      <c r="N34" s="1885" t="s">
        <v>902</v>
      </c>
      <c r="O34" s="12"/>
      <c r="P34" s="12"/>
      <c r="Q34" s="12"/>
    </row>
    <row r="35" spans="1:17" ht="15.75">
      <c r="A35" s="12"/>
      <c r="B35" s="11"/>
      <c r="C35" s="334"/>
      <c r="E35" s="1893"/>
      <c r="F35" s="1893"/>
      <c r="G35" s="11"/>
      <c r="H35" s="11"/>
      <c r="I35" s="11"/>
      <c r="J35" s="11"/>
      <c r="K35" s="11"/>
      <c r="L35" s="11"/>
      <c r="M35" s="12"/>
      <c r="N35" s="1885" t="s">
        <v>906</v>
      </c>
      <c r="O35" s="12"/>
      <c r="P35" s="12"/>
      <c r="Q35" s="12"/>
    </row>
    <row r="36" spans="1:17" ht="18.75">
      <c r="A36" s="12"/>
      <c r="B36" s="11"/>
      <c r="C36" s="1880" t="s">
        <v>142</v>
      </c>
      <c r="D36" s="1881" t="s">
        <v>1266</v>
      </c>
      <c r="E36" s="1882" t="s">
        <v>1563</v>
      </c>
      <c r="F36" s="1882" t="s">
        <v>1564</v>
      </c>
      <c r="G36" s="11"/>
      <c r="H36" s="1894" t="s">
        <v>1577</v>
      </c>
      <c r="I36" s="11"/>
      <c r="J36" s="11"/>
      <c r="K36" s="332" t="s">
        <v>199</v>
      </c>
      <c r="L36" s="11"/>
      <c r="M36" s="12"/>
      <c r="N36" s="1885" t="s">
        <v>909</v>
      </c>
      <c r="O36" s="12"/>
      <c r="P36" s="12"/>
      <c r="Q36" s="12"/>
    </row>
    <row r="37" spans="1:17" ht="15.75">
      <c r="A37" s="12"/>
      <c r="B37" s="11"/>
      <c r="C37" s="1886">
        <v>2</v>
      </c>
      <c r="D37" s="1892" t="s">
        <v>1572</v>
      </c>
      <c r="E37" s="1888"/>
      <c r="F37" s="1893" t="s">
        <v>203</v>
      </c>
      <c r="G37" s="1895">
        <v>2</v>
      </c>
      <c r="H37" s="1896" t="s">
        <v>1572</v>
      </c>
      <c r="I37" s="1897">
        <v>0.05</v>
      </c>
      <c r="J37" s="1898">
        <v>2</v>
      </c>
      <c r="K37" s="1899" t="s">
        <v>1572</v>
      </c>
      <c r="L37" s="1900">
        <v>0.05</v>
      </c>
      <c r="M37" s="1901" t="s">
        <v>203</v>
      </c>
      <c r="N37" s="1885" t="s">
        <v>913</v>
      </c>
      <c r="O37" s="12"/>
      <c r="P37" s="12"/>
      <c r="Q37" s="12"/>
    </row>
    <row r="38" spans="1:17" ht="15.75">
      <c r="A38" s="12"/>
      <c r="B38" s="11"/>
      <c r="C38" s="1886">
        <v>5</v>
      </c>
      <c r="D38" s="1887" t="s">
        <v>1578</v>
      </c>
      <c r="E38" s="1888"/>
      <c r="F38" s="1893" t="s">
        <v>1579</v>
      </c>
      <c r="G38" s="1895">
        <v>5</v>
      </c>
      <c r="H38" s="1896" t="s">
        <v>1578</v>
      </c>
      <c r="I38" s="1897"/>
      <c r="J38" s="1898">
        <v>5</v>
      </c>
      <c r="K38" s="1899" t="s">
        <v>1578</v>
      </c>
      <c r="L38" s="1900"/>
      <c r="M38" s="1901" t="s">
        <v>1579</v>
      </c>
      <c r="N38" s="12"/>
      <c r="O38" s="12"/>
      <c r="P38" s="12"/>
      <c r="Q38" s="12"/>
    </row>
    <row r="39" spans="1:17" ht="18.75">
      <c r="A39" s="12"/>
      <c r="B39" s="11"/>
      <c r="C39" s="1902">
        <v>1</v>
      </c>
      <c r="D39" s="1903" t="s">
        <v>1580</v>
      </c>
      <c r="E39" s="1904"/>
      <c r="F39" s="1893" t="s">
        <v>1581</v>
      </c>
      <c r="G39" s="1895">
        <v>1</v>
      </c>
      <c r="H39" s="1896" t="s">
        <v>1580</v>
      </c>
      <c r="I39" s="1897"/>
      <c r="J39" s="1898">
        <v>1</v>
      </c>
      <c r="K39" s="1899" t="s">
        <v>1580</v>
      </c>
      <c r="L39" s="1900"/>
      <c r="M39" s="1901" t="s">
        <v>1581</v>
      </c>
      <c r="N39" s="12"/>
      <c r="O39" s="1905" t="s">
        <v>1582</v>
      </c>
      <c r="P39" s="12"/>
      <c r="Q39" s="12"/>
    </row>
    <row r="40" spans="1:17" ht="18.75">
      <c r="A40" s="12"/>
      <c r="B40" s="11"/>
      <c r="C40" s="1886">
        <v>1</v>
      </c>
      <c r="D40" s="1887" t="s">
        <v>1583</v>
      </c>
      <c r="E40" s="1888"/>
      <c r="F40" s="1893" t="s">
        <v>1584</v>
      </c>
      <c r="G40" s="1895">
        <v>1</v>
      </c>
      <c r="H40" s="1896" t="s">
        <v>1583</v>
      </c>
      <c r="I40" s="1897"/>
      <c r="J40" s="1898">
        <v>1</v>
      </c>
      <c r="K40" s="1899" t="s">
        <v>1583</v>
      </c>
      <c r="L40" s="1900"/>
      <c r="M40" s="1901" t="s">
        <v>1584</v>
      </c>
      <c r="O40" s="1906" t="s">
        <v>1585</v>
      </c>
      <c r="P40" s="12"/>
      <c r="Q40" s="12"/>
    </row>
    <row r="41" spans="1:17" ht="18.75">
      <c r="A41" s="12"/>
      <c r="B41" s="11"/>
      <c r="C41" s="1886">
        <v>1</v>
      </c>
      <c r="D41" s="1887" t="s">
        <v>1586</v>
      </c>
      <c r="E41" s="1888"/>
      <c r="F41" s="1893" t="s">
        <v>1587</v>
      </c>
      <c r="G41" s="1895">
        <v>1</v>
      </c>
      <c r="H41" s="1896" t="s">
        <v>1586</v>
      </c>
      <c r="I41" s="1897"/>
      <c r="J41" s="1898">
        <v>1</v>
      </c>
      <c r="K41" s="1899" t="s">
        <v>1586</v>
      </c>
      <c r="L41" s="1900"/>
      <c r="M41" s="1901" t="s">
        <v>1587</v>
      </c>
      <c r="N41" s="11"/>
      <c r="O41" s="1907" t="s">
        <v>1588</v>
      </c>
      <c r="P41" s="12"/>
      <c r="Q41" s="12"/>
    </row>
    <row r="42" spans="1:17" ht="18.75">
      <c r="A42" s="12"/>
      <c r="B42" s="11"/>
      <c r="C42" s="333"/>
      <c r="D42" s="1893"/>
      <c r="E42" s="1893"/>
      <c r="F42" s="1893"/>
      <c r="G42" s="11"/>
      <c r="H42" s="11"/>
      <c r="I42" s="11"/>
      <c r="J42" s="11"/>
      <c r="K42" s="11"/>
      <c r="L42" s="11"/>
      <c r="M42" s="12"/>
      <c r="N42" s="1908" t="s">
        <v>1589</v>
      </c>
      <c r="O42" s="1908" t="s">
        <v>1590</v>
      </c>
      <c r="P42" s="12"/>
      <c r="Q42" s="12"/>
    </row>
    <row r="43" spans="1:17">
      <c r="A43" s="12"/>
      <c r="B43" s="11"/>
      <c r="C43" s="332" t="s">
        <v>607</v>
      </c>
      <c r="D43" s="1893"/>
      <c r="E43" s="1893"/>
      <c r="F43" s="1893"/>
      <c r="G43" s="11"/>
      <c r="H43" s="11"/>
      <c r="I43" s="11"/>
      <c r="J43" s="11"/>
      <c r="K43" s="11"/>
      <c r="L43" s="11"/>
      <c r="M43" s="11"/>
      <c r="N43" s="11"/>
      <c r="O43" s="12"/>
      <c r="P43" s="12"/>
      <c r="Q43" s="12"/>
    </row>
    <row r="44" spans="1:17">
      <c r="A44" s="12"/>
      <c r="B44" s="11"/>
      <c r="C44" s="333" t="s">
        <v>606</v>
      </c>
      <c r="D44" s="1893"/>
      <c r="E44" s="1893"/>
      <c r="F44" s="1893"/>
      <c r="G44" s="11"/>
      <c r="H44" s="11"/>
      <c r="I44" s="11"/>
      <c r="J44" s="11"/>
      <c r="K44" s="11"/>
      <c r="L44" s="11"/>
      <c r="M44" s="1909" t="s">
        <v>1591</v>
      </c>
      <c r="N44" s="1910"/>
      <c r="O44" s="1910"/>
      <c r="P44" s="1911"/>
      <c r="Q44" s="12"/>
    </row>
    <row r="45" spans="1:17" ht="15.75">
      <c r="A45" s="12"/>
      <c r="B45" s="11"/>
      <c r="C45" s="1886">
        <v>0.5</v>
      </c>
      <c r="D45" s="1887" t="s">
        <v>1592</v>
      </c>
      <c r="E45" s="1888"/>
      <c r="F45" s="1893" t="s">
        <v>1593</v>
      </c>
      <c r="G45" s="11"/>
      <c r="H45" s="1887" t="s">
        <v>1578</v>
      </c>
      <c r="I45" s="1893" t="s">
        <v>1594</v>
      </c>
      <c r="J45" s="11"/>
      <c r="K45" s="11"/>
      <c r="L45" s="11"/>
      <c r="M45" s="1912"/>
      <c r="N45" s="1913"/>
      <c r="O45" s="1913"/>
      <c r="P45" s="1914"/>
      <c r="Q45" s="12"/>
    </row>
    <row r="46" spans="1:17" ht="15.75">
      <c r="A46" s="12"/>
      <c r="B46" s="11"/>
      <c r="C46" s="1886">
        <v>0.25</v>
      </c>
      <c r="D46" s="1887" t="s">
        <v>1595</v>
      </c>
      <c r="E46" s="1888"/>
      <c r="F46" s="1893" t="s">
        <v>1596</v>
      </c>
      <c r="G46" s="11"/>
      <c r="H46" s="1887" t="s">
        <v>1597</v>
      </c>
      <c r="I46" s="1893" t="s">
        <v>1598</v>
      </c>
      <c r="J46" s="11"/>
      <c r="K46" s="11"/>
      <c r="L46" s="11"/>
      <c r="M46" s="1912"/>
      <c r="N46" s="1913"/>
      <c r="O46" s="1913"/>
      <c r="P46" s="1914"/>
      <c r="Q46" s="12"/>
    </row>
    <row r="47" spans="1:17" ht="15" customHeight="1">
      <c r="A47" s="12"/>
      <c r="B47" s="11"/>
      <c r="C47" s="333"/>
      <c r="D47" s="333"/>
      <c r="E47" s="333"/>
      <c r="F47" s="11"/>
      <c r="G47" s="11"/>
      <c r="H47" s="11"/>
      <c r="I47" s="11"/>
      <c r="J47" s="11"/>
      <c r="K47" s="11"/>
      <c r="L47" s="11"/>
      <c r="M47" s="1912"/>
      <c r="N47" s="1913"/>
      <c r="O47" s="1913"/>
      <c r="P47" s="1914"/>
      <c r="Q47" s="12"/>
    </row>
    <row r="48" spans="1:17" ht="15" customHeight="1">
      <c r="A48" s="12"/>
      <c r="B48" s="11"/>
      <c r="C48" s="332" t="s">
        <v>204</v>
      </c>
      <c r="D48" s="333"/>
      <c r="E48" s="333"/>
      <c r="F48" s="11"/>
      <c r="G48" s="11"/>
      <c r="H48" s="11"/>
      <c r="I48" s="11"/>
      <c r="J48" s="11"/>
      <c r="K48" s="11"/>
      <c r="L48" s="11"/>
      <c r="M48" s="1912"/>
      <c r="N48" s="1913"/>
      <c r="O48" s="1913"/>
      <c r="P48" s="1914"/>
      <c r="Q48" s="12"/>
    </row>
    <row r="49" spans="1:17" ht="15" customHeight="1">
      <c r="A49" s="12"/>
      <c r="B49" s="11"/>
      <c r="C49" s="332" t="s">
        <v>1599</v>
      </c>
      <c r="D49" s="333"/>
      <c r="E49" s="333"/>
      <c r="F49" s="11"/>
      <c r="G49" s="11"/>
      <c r="H49" s="11"/>
      <c r="I49" s="11"/>
      <c r="J49" s="11"/>
      <c r="K49" s="11"/>
      <c r="L49" s="11"/>
      <c r="M49" s="1915"/>
      <c r="N49" s="1916"/>
      <c r="O49" s="1916"/>
      <c r="P49" s="1917"/>
      <c r="Q49" s="12"/>
    </row>
    <row r="50" spans="1:17" ht="15" customHeight="1">
      <c r="A50" s="12"/>
      <c r="B50" s="11"/>
      <c r="C50" s="334" t="s">
        <v>205</v>
      </c>
      <c r="D50" s="334"/>
      <c r="E50" s="334"/>
      <c r="F50" s="334"/>
      <c r="G50" s="334"/>
      <c r="H50" s="334"/>
      <c r="I50" s="334"/>
      <c r="J50" s="11"/>
      <c r="K50" s="11"/>
      <c r="L50" s="11"/>
      <c r="M50" s="4"/>
      <c r="N50" s="4"/>
      <c r="O50" s="4"/>
      <c r="P50" s="4"/>
      <c r="Q50" s="12"/>
    </row>
    <row r="51" spans="1:17" ht="15" customHeight="1">
      <c r="A51" s="12"/>
      <c r="B51" s="11"/>
      <c r="C51" s="334"/>
      <c r="D51" s="334" t="s">
        <v>1600</v>
      </c>
      <c r="E51" s="334"/>
      <c r="F51" s="334"/>
      <c r="G51" s="334"/>
      <c r="H51" s="334"/>
      <c r="I51" s="334"/>
      <c r="J51" s="11"/>
      <c r="K51" s="11"/>
      <c r="L51" s="11"/>
      <c r="M51" s="1918" t="s">
        <v>1601</v>
      </c>
      <c r="N51" s="1919"/>
      <c r="O51" s="1919"/>
      <c r="P51" s="1920"/>
      <c r="Q51" s="12"/>
    </row>
    <row r="52" spans="1:17" ht="15" customHeight="1">
      <c r="A52" s="12"/>
      <c r="B52" s="11"/>
      <c r="C52" s="334"/>
      <c r="D52" s="334" t="s">
        <v>1602</v>
      </c>
      <c r="E52" s="334"/>
      <c r="F52" s="334"/>
      <c r="G52" s="334"/>
      <c r="H52" s="334"/>
      <c r="I52" s="334"/>
      <c r="J52" s="11"/>
      <c r="K52" s="11"/>
      <c r="L52" s="11"/>
      <c r="M52" s="1921"/>
      <c r="N52" s="1922"/>
      <c r="O52" s="1922"/>
      <c r="P52" s="1923"/>
      <c r="Q52" s="12"/>
    </row>
    <row r="53" spans="1:17" ht="15" customHeight="1">
      <c r="A53" s="12"/>
      <c r="B53" s="11"/>
      <c r="C53" s="334"/>
      <c r="D53" s="334" t="s">
        <v>1603</v>
      </c>
      <c r="E53" s="334"/>
      <c r="F53" s="334"/>
      <c r="G53" s="334"/>
      <c r="H53" s="334"/>
      <c r="I53" s="334"/>
      <c r="J53" s="11"/>
      <c r="K53" s="11"/>
      <c r="L53" s="12"/>
      <c r="M53" s="1921"/>
      <c r="N53" s="1922"/>
      <c r="O53" s="1922"/>
      <c r="P53" s="1923"/>
      <c r="Q53" s="12"/>
    </row>
    <row r="54" spans="1:17" ht="15" customHeight="1">
      <c r="A54" s="12"/>
      <c r="B54" s="11"/>
      <c r="C54" s="334"/>
      <c r="D54" s="334" t="s">
        <v>206</v>
      </c>
      <c r="E54" s="334"/>
      <c r="F54" s="334"/>
      <c r="G54" s="334"/>
      <c r="H54" s="334"/>
      <c r="I54" s="334"/>
      <c r="J54" s="11"/>
      <c r="K54" s="11"/>
      <c r="L54" s="12"/>
      <c r="M54" s="1924"/>
      <c r="N54" s="1925"/>
      <c r="O54" s="1925"/>
      <c r="P54" s="1926"/>
      <c r="Q54" s="12"/>
    </row>
    <row r="55" spans="1:17" ht="15" customHeight="1">
      <c r="A55" s="12"/>
      <c r="B55" s="11"/>
      <c r="C55" s="334"/>
      <c r="D55" s="334"/>
      <c r="E55" s="334"/>
      <c r="F55" s="334"/>
      <c r="G55" s="334"/>
      <c r="H55" s="334"/>
      <c r="I55" s="334"/>
      <c r="J55" s="11"/>
      <c r="K55" s="11"/>
      <c r="L55" s="12"/>
      <c r="M55" s="12"/>
      <c r="N55" s="12"/>
      <c r="O55" s="12"/>
      <c r="P55" s="12"/>
      <c r="Q55" s="12"/>
    </row>
    <row r="56" spans="1:17">
      <c r="A56" s="1927"/>
      <c r="B56" s="1928"/>
      <c r="C56" s="1929"/>
      <c r="D56" s="1929"/>
      <c r="E56" s="1929"/>
      <c r="F56" s="1929"/>
      <c r="G56" s="1929"/>
      <c r="H56" s="1929"/>
      <c r="I56" s="1929"/>
      <c r="J56" s="1928"/>
      <c r="K56" s="1928"/>
      <c r="L56" s="1928"/>
      <c r="M56" s="1927"/>
      <c r="N56" s="1927"/>
      <c r="O56" s="1927"/>
      <c r="P56" s="1927"/>
      <c r="Q56" s="1927"/>
    </row>
    <row r="57" spans="1:17" ht="15" customHeight="1">
      <c r="B57" s="4"/>
      <c r="C57" s="4"/>
      <c r="D57" s="4"/>
      <c r="E57" s="1930"/>
      <c r="F57" s="1930"/>
      <c r="G57" s="4"/>
      <c r="H57" s="4"/>
      <c r="I57" s="4"/>
      <c r="J57" s="4"/>
      <c r="K57" s="4"/>
      <c r="L57" s="12"/>
      <c r="M57" s="12"/>
      <c r="N57" s="12"/>
      <c r="O57" s="12"/>
      <c r="P57" s="12"/>
      <c r="Q57" s="12"/>
    </row>
    <row r="58" spans="1:17" ht="15" customHeight="1">
      <c r="A58" s="12"/>
      <c r="B58" s="1930"/>
      <c r="C58" s="1931" t="s">
        <v>211</v>
      </c>
      <c r="D58" s="4"/>
      <c r="E58" s="1930"/>
      <c r="F58" s="1930"/>
      <c r="G58" s="4"/>
      <c r="H58" s="4"/>
      <c r="I58" s="4"/>
      <c r="J58" s="4"/>
      <c r="K58" s="4"/>
      <c r="L58" s="4"/>
      <c r="M58" s="12"/>
      <c r="N58" s="12"/>
      <c r="O58" s="12"/>
      <c r="P58" s="12"/>
      <c r="Q58" s="12"/>
    </row>
    <row r="59" spans="1:17" ht="15" customHeight="1">
      <c r="A59" s="12"/>
      <c r="B59" s="1932" t="s">
        <v>1133</v>
      </c>
      <c r="C59" s="1933" t="s">
        <v>212</v>
      </c>
      <c r="D59" s="4"/>
      <c r="E59" s="1933"/>
      <c r="F59" s="1933"/>
      <c r="G59" s="334"/>
      <c r="H59" s="4"/>
      <c r="I59" s="4"/>
      <c r="J59" s="4"/>
      <c r="K59" s="4"/>
      <c r="L59" s="4"/>
      <c r="M59" s="1934" t="s">
        <v>1604</v>
      </c>
      <c r="N59" s="1935"/>
      <c r="O59" s="1935"/>
      <c r="P59" s="1936"/>
      <c r="Q59" s="12"/>
    </row>
    <row r="60" spans="1:17" ht="21">
      <c r="A60" s="12"/>
      <c r="B60" s="1937"/>
      <c r="C60" s="1937"/>
      <c r="D60" s="4"/>
      <c r="E60" s="1933"/>
      <c r="F60" s="1933"/>
      <c r="G60" s="334"/>
      <c r="H60" s="4"/>
      <c r="I60" s="4"/>
      <c r="J60" s="4"/>
      <c r="K60" s="4"/>
      <c r="L60" s="4"/>
      <c r="M60" s="1938"/>
      <c r="N60" s="1939"/>
      <c r="O60" s="1939"/>
      <c r="P60" s="1940"/>
      <c r="Q60" s="12"/>
    </row>
    <row r="61" spans="1:17" ht="15" customHeight="1">
      <c r="A61" s="12"/>
      <c r="B61" s="1932" t="s">
        <v>1133</v>
      </c>
      <c r="C61" s="1941" t="s">
        <v>213</v>
      </c>
      <c r="D61" s="1941"/>
      <c r="E61" s="1941"/>
      <c r="F61" s="1941"/>
      <c r="G61" s="1941"/>
      <c r="H61" s="1941"/>
      <c r="I61" s="334"/>
      <c r="J61" s="11"/>
      <c r="K61" s="4"/>
      <c r="L61" s="4"/>
      <c r="M61" s="1938"/>
      <c r="N61" s="1939"/>
      <c r="O61" s="1939"/>
      <c r="P61" s="1940"/>
      <c r="Q61" s="12"/>
    </row>
    <row r="62" spans="1:17" ht="21">
      <c r="A62" s="12"/>
      <c r="B62" s="1937"/>
      <c r="C62" s="1930"/>
      <c r="D62" s="4"/>
      <c r="E62" s="1930"/>
      <c r="F62" s="1930"/>
      <c r="G62" s="334"/>
      <c r="H62" s="334"/>
      <c r="I62" s="334"/>
      <c r="J62" s="11"/>
      <c r="K62" s="4"/>
      <c r="L62" s="4"/>
      <c r="M62" s="1938"/>
      <c r="N62" s="1939"/>
      <c r="O62" s="1939"/>
      <c r="P62" s="1940"/>
      <c r="Q62" s="12"/>
    </row>
    <row r="63" spans="1:17" ht="21">
      <c r="A63" s="12"/>
      <c r="B63" s="1930"/>
      <c r="C63" s="1931" t="s">
        <v>214</v>
      </c>
      <c r="D63" s="4"/>
      <c r="E63" s="1930"/>
      <c r="F63" s="1930"/>
      <c r="G63" s="334"/>
      <c r="H63" s="334"/>
      <c r="I63" s="334"/>
      <c r="J63" s="11"/>
      <c r="K63" s="4"/>
      <c r="L63" s="11"/>
      <c r="M63" s="1942" t="s">
        <v>1605</v>
      </c>
      <c r="N63" s="1943"/>
      <c r="O63" s="1943"/>
      <c r="P63" s="1944"/>
      <c r="Q63" s="12"/>
    </row>
    <row r="64" spans="1:17" ht="21">
      <c r="A64" s="12"/>
      <c r="B64" s="1932" t="s">
        <v>1133</v>
      </c>
      <c r="C64" s="1945" t="s">
        <v>215</v>
      </c>
      <c r="D64" s="1945"/>
      <c r="E64" s="1945"/>
      <c r="F64" s="1945"/>
      <c r="G64" s="1945"/>
      <c r="H64" s="1945"/>
      <c r="I64" s="1945"/>
      <c r="J64" s="1945"/>
      <c r="K64" s="4"/>
      <c r="L64" s="11"/>
      <c r="M64" s="1942"/>
      <c r="N64" s="1943"/>
      <c r="O64" s="1943"/>
      <c r="P64" s="1944"/>
      <c r="Q64" s="12"/>
    </row>
    <row r="65" spans="1:17" ht="21">
      <c r="A65" s="12"/>
      <c r="B65" s="1933"/>
      <c r="C65" s="1933"/>
      <c r="D65" s="4"/>
      <c r="E65" s="1933"/>
      <c r="F65" s="1933"/>
      <c r="G65" s="334"/>
      <c r="H65" s="1946"/>
      <c r="I65" s="334"/>
      <c r="J65" s="11"/>
      <c r="K65" s="11"/>
      <c r="L65" s="11"/>
      <c r="M65" s="1947"/>
      <c r="N65" s="1948"/>
      <c r="O65" s="1948"/>
      <c r="P65" s="1949"/>
      <c r="Q65" s="12"/>
    </row>
    <row r="66" spans="1:17" ht="21">
      <c r="A66" s="12"/>
      <c r="B66" s="1932" t="s">
        <v>1133</v>
      </c>
      <c r="C66" s="1950" t="s">
        <v>1606</v>
      </c>
      <c r="D66" s="1950"/>
      <c r="E66" s="1950"/>
      <c r="F66" s="1950"/>
      <c r="G66" s="334"/>
      <c r="H66" s="1946"/>
      <c r="I66" s="334"/>
      <c r="J66" s="11"/>
      <c r="K66" s="11"/>
      <c r="L66" s="11"/>
      <c r="M66" s="12"/>
      <c r="N66" s="12"/>
      <c r="O66" s="12"/>
      <c r="P66" s="12"/>
      <c r="Q66" s="12"/>
    </row>
    <row r="67" spans="1:17" ht="21" customHeight="1">
      <c r="A67" s="12"/>
      <c r="B67" s="1946"/>
      <c r="C67" s="1946"/>
      <c r="D67" s="4"/>
      <c r="E67" s="1933"/>
      <c r="F67" s="1933"/>
      <c r="G67" s="334"/>
      <c r="H67" s="1946"/>
      <c r="I67" s="334"/>
      <c r="J67" s="11"/>
      <c r="K67" s="11"/>
      <c r="L67" s="11"/>
      <c r="M67" s="11"/>
      <c r="N67" s="11"/>
      <c r="O67" s="11"/>
      <c r="P67" s="11"/>
      <c r="Q67" s="12"/>
    </row>
    <row r="68" spans="1:17" ht="21">
      <c r="A68" s="12"/>
      <c r="B68" s="1932" t="s">
        <v>1133</v>
      </c>
      <c r="C68" s="1951" t="s">
        <v>1607</v>
      </c>
      <c r="D68" s="1951"/>
      <c r="E68" s="1946"/>
      <c r="F68" s="1946"/>
      <c r="G68" s="334"/>
      <c r="H68" s="1946"/>
      <c r="I68" s="334"/>
      <c r="J68" s="11"/>
      <c r="K68" s="11"/>
      <c r="L68" s="11"/>
      <c r="M68" s="1952" t="s">
        <v>1608</v>
      </c>
      <c r="N68" s="1953"/>
      <c r="O68" s="1953"/>
      <c r="P68" s="1954"/>
      <c r="Q68" s="12"/>
    </row>
    <row r="69" spans="1:17" ht="21">
      <c r="A69" s="12"/>
      <c r="B69" s="1933"/>
      <c r="C69" s="938"/>
      <c r="D69" s="1933"/>
      <c r="E69" s="1946"/>
      <c r="F69" s="334"/>
      <c r="G69" s="334"/>
      <c r="H69" s="1946"/>
      <c r="I69" s="334"/>
      <c r="J69" s="11"/>
      <c r="K69" s="11"/>
      <c r="L69" s="11"/>
      <c r="M69" s="1955" t="s">
        <v>1609</v>
      </c>
      <c r="N69" s="1956"/>
      <c r="O69" s="1956"/>
      <c r="P69" s="1957"/>
      <c r="Q69" s="12"/>
    </row>
    <row r="70" spans="1:17" ht="21">
      <c r="A70" s="12"/>
      <c r="B70" s="1932" t="s">
        <v>1133</v>
      </c>
      <c r="C70" s="1951" t="s">
        <v>1610</v>
      </c>
      <c r="D70" s="1951"/>
      <c r="E70" s="1951"/>
      <c r="F70" s="334"/>
      <c r="I70" s="334"/>
      <c r="J70" s="11"/>
      <c r="K70" s="4"/>
      <c r="L70" s="4"/>
      <c r="M70" s="1955"/>
      <c r="N70" s="1956"/>
      <c r="O70" s="1956"/>
      <c r="P70" s="1957"/>
      <c r="Q70" s="12"/>
    </row>
    <row r="71" spans="1:17">
      <c r="A71" s="12"/>
      <c r="B71" s="1946"/>
      <c r="C71" s="1946"/>
      <c r="D71" s="1946"/>
      <c r="E71" s="1946"/>
      <c r="F71" s="334"/>
      <c r="G71" s="334"/>
      <c r="H71" s="1946"/>
      <c r="I71" s="334"/>
      <c r="J71" s="11"/>
      <c r="K71" s="4"/>
      <c r="L71" s="4"/>
      <c r="M71" s="1955"/>
      <c r="N71" s="1956"/>
      <c r="O71" s="1956"/>
      <c r="P71" s="1957"/>
      <c r="Q71" s="12"/>
    </row>
    <row r="72" spans="1:17" ht="21">
      <c r="A72" s="12"/>
      <c r="B72" s="1932" t="s">
        <v>1133</v>
      </c>
      <c r="C72" s="1951" t="s">
        <v>1611</v>
      </c>
      <c r="D72" s="1951"/>
      <c r="E72" s="1951"/>
      <c r="F72" s="1946"/>
      <c r="G72" s="334"/>
      <c r="H72" s="1946"/>
      <c r="I72" s="334"/>
      <c r="J72" s="11"/>
      <c r="K72" s="4"/>
      <c r="L72" s="4"/>
      <c r="M72" s="1955"/>
      <c r="N72" s="1956"/>
      <c r="O72" s="1956"/>
      <c r="P72" s="1957"/>
      <c r="Q72" s="12"/>
    </row>
    <row r="73" spans="1:17" ht="21">
      <c r="A73" s="12"/>
      <c r="B73" s="1933"/>
      <c r="C73" s="1933"/>
      <c r="D73" s="1946"/>
      <c r="E73" s="1946"/>
      <c r="F73" s="1946"/>
      <c r="G73" s="334"/>
      <c r="H73" s="1946"/>
      <c r="I73" s="334"/>
      <c r="J73" s="11"/>
      <c r="K73" s="4"/>
      <c r="L73" s="4"/>
      <c r="M73" s="1958" t="s">
        <v>1612</v>
      </c>
      <c r="N73" s="1959"/>
      <c r="O73" s="1959"/>
      <c r="P73" s="1960"/>
      <c r="Q73" s="12"/>
    </row>
    <row r="74" spans="1:17" ht="21">
      <c r="A74" s="12"/>
      <c r="B74" s="1932" t="s">
        <v>1133</v>
      </c>
      <c r="C74" s="1961" t="s">
        <v>1613</v>
      </c>
      <c r="D74" s="1961"/>
      <c r="E74" s="1961"/>
      <c r="G74" s="334"/>
      <c r="H74" s="1946"/>
      <c r="I74" s="334"/>
      <c r="J74" s="11"/>
      <c r="K74" s="4"/>
      <c r="L74" s="4"/>
      <c r="M74" s="1958"/>
      <c r="N74" s="1959"/>
      <c r="O74" s="1959"/>
      <c r="P74" s="1960"/>
      <c r="Q74" s="12"/>
    </row>
    <row r="75" spans="1:17" ht="15" customHeight="1">
      <c r="A75" s="12"/>
      <c r="B75" s="11"/>
      <c r="C75" s="334"/>
      <c r="D75" s="334"/>
      <c r="E75" s="334"/>
      <c r="F75" s="334"/>
      <c r="G75" s="334"/>
      <c r="H75" s="334"/>
      <c r="I75" s="334"/>
      <c r="J75" s="11"/>
      <c r="K75" s="4"/>
      <c r="L75" s="4"/>
      <c r="M75" s="1958"/>
      <c r="N75" s="1959"/>
      <c r="O75" s="1959"/>
      <c r="P75" s="1960"/>
      <c r="Q75" s="12"/>
    </row>
    <row r="76" spans="1:17" ht="21">
      <c r="A76" s="12"/>
      <c r="B76" s="1932" t="s">
        <v>1133</v>
      </c>
      <c r="C76" s="1962" t="s">
        <v>1614</v>
      </c>
      <c r="D76" s="1962"/>
      <c r="E76" s="1962"/>
      <c r="F76" s="1962"/>
      <c r="G76" s="334"/>
      <c r="H76" s="334"/>
      <c r="I76" s="334"/>
      <c r="J76" s="11"/>
      <c r="K76" s="4"/>
      <c r="L76" s="4"/>
      <c r="M76" s="1963" t="s">
        <v>1615</v>
      </c>
      <c r="N76" s="1964"/>
      <c r="O76" s="1964"/>
      <c r="P76" s="1965"/>
      <c r="Q76" s="12"/>
    </row>
    <row r="77" spans="1:17">
      <c r="A77" s="4"/>
      <c r="B77" s="4"/>
      <c r="C77" s="4"/>
      <c r="D77" s="4"/>
      <c r="E77" s="4"/>
      <c r="F77" s="4"/>
      <c r="G77" s="4"/>
      <c r="H77" s="4"/>
      <c r="I77" s="4"/>
      <c r="J77" s="4"/>
      <c r="K77" s="11"/>
      <c r="L77" s="11"/>
      <c r="M77" s="1963"/>
      <c r="N77" s="1964"/>
      <c r="O77" s="1964"/>
      <c r="P77" s="1965"/>
      <c r="Q77" s="12"/>
    </row>
    <row r="78" spans="1:17">
      <c r="A78" s="4"/>
      <c r="B78" s="4"/>
      <c r="C78" s="4"/>
      <c r="D78" s="4"/>
      <c r="E78" s="4"/>
      <c r="F78" s="4"/>
      <c r="G78" s="4"/>
      <c r="H78" s="4"/>
      <c r="I78" s="4"/>
      <c r="J78" s="4"/>
      <c r="K78" s="11"/>
      <c r="L78" s="11"/>
      <c r="M78" s="1966"/>
      <c r="N78" s="1967"/>
      <c r="O78" s="1967"/>
      <c r="P78" s="1968"/>
      <c r="Q78" s="12"/>
    </row>
    <row r="79" spans="1:17">
      <c r="A79" s="12"/>
      <c r="B79" s="11"/>
      <c r="C79" s="334"/>
      <c r="D79" s="334"/>
      <c r="E79" s="334"/>
      <c r="F79" s="334"/>
      <c r="G79" s="334"/>
      <c r="H79" s="334"/>
      <c r="I79" s="334"/>
      <c r="J79" s="11"/>
      <c r="K79" s="11"/>
      <c r="L79" s="11"/>
      <c r="M79" s="12"/>
      <c r="N79" s="12"/>
      <c r="O79" s="12"/>
      <c r="P79" s="12"/>
      <c r="Q79" s="12"/>
    </row>
    <row r="80" spans="1:17">
      <c r="A80" s="1927"/>
      <c r="B80" s="1928"/>
      <c r="C80" s="1929"/>
      <c r="D80" s="1929"/>
      <c r="E80" s="1929"/>
      <c r="F80" s="1929"/>
      <c r="G80" s="1929"/>
      <c r="H80" s="1929"/>
      <c r="I80" s="1929"/>
      <c r="J80" s="1928"/>
      <c r="K80" s="1928"/>
      <c r="L80" s="1928"/>
      <c r="M80" s="1927"/>
      <c r="N80" s="1927"/>
      <c r="O80" s="1927"/>
      <c r="P80" s="1927"/>
      <c r="Q80" s="1927"/>
    </row>
    <row r="81" spans="2:17" ht="15" customHeight="1">
      <c r="B81" s="4"/>
      <c r="C81" s="4"/>
      <c r="D81" s="4"/>
      <c r="E81" s="1930"/>
      <c r="F81" s="1930"/>
      <c r="G81" s="4"/>
      <c r="H81" s="4"/>
      <c r="I81" s="4"/>
      <c r="J81" s="4"/>
      <c r="K81" s="4"/>
      <c r="L81" s="12"/>
      <c r="M81" s="12"/>
      <c r="N81" s="12"/>
      <c r="O81" s="12"/>
      <c r="P81" s="12"/>
      <c r="Q81" s="12"/>
    </row>
    <row r="82" spans="2:17" ht="15" customHeight="1">
      <c r="B82" s="4"/>
      <c r="C82" s="1969" t="s">
        <v>1616</v>
      </c>
      <c r="D82" s="1970"/>
      <c r="E82" s="1970"/>
      <c r="F82" s="1970"/>
      <c r="G82" s="1970"/>
      <c r="H82" s="1970"/>
      <c r="I82" s="1970"/>
      <c r="J82" s="1970"/>
      <c r="K82" s="1970"/>
      <c r="L82" s="1970"/>
      <c r="M82" s="1971"/>
      <c r="N82" s="12"/>
      <c r="O82" s="12"/>
      <c r="P82" s="12"/>
      <c r="Q82" s="12"/>
    </row>
    <row r="83" spans="2:17" ht="45" customHeight="1">
      <c r="B83" s="4"/>
      <c r="C83" s="1972"/>
      <c r="D83" s="1972"/>
      <c r="E83" s="1972"/>
      <c r="F83" s="1972"/>
      <c r="G83" s="1972"/>
      <c r="H83" s="1972"/>
      <c r="I83" s="1972"/>
      <c r="J83" s="1972"/>
      <c r="K83" s="1972"/>
      <c r="L83" s="12"/>
      <c r="M83" s="12"/>
      <c r="N83" s="12"/>
      <c r="O83" s="12"/>
      <c r="P83" s="12"/>
      <c r="Q83" s="12"/>
    </row>
    <row r="84" spans="2:17" ht="15" customHeight="1">
      <c r="B84" s="4"/>
      <c r="C84" s="4"/>
      <c r="D84" s="4"/>
      <c r="E84" s="1930"/>
      <c r="F84" s="1930"/>
      <c r="G84" s="4"/>
      <c r="H84" s="4"/>
      <c r="I84" s="4"/>
      <c r="J84" s="4"/>
      <c r="K84" s="4"/>
      <c r="L84" s="12"/>
      <c r="M84" s="12"/>
      <c r="N84" s="12"/>
      <c r="O84" s="12"/>
      <c r="P84" s="12"/>
      <c r="Q84" s="12"/>
    </row>
    <row r="85" spans="2:17" ht="15" customHeight="1" thickBot="1">
      <c r="B85" s="4"/>
      <c r="C85" s="4"/>
      <c r="D85" s="4"/>
      <c r="E85" s="1930"/>
      <c r="F85" s="1930"/>
      <c r="G85" s="4"/>
      <c r="H85" s="4"/>
      <c r="I85" s="4"/>
      <c r="J85" s="4"/>
      <c r="K85" s="4"/>
      <c r="L85" s="12"/>
      <c r="M85" s="12"/>
      <c r="N85" s="12"/>
      <c r="O85" s="12"/>
      <c r="P85" s="12"/>
      <c r="Q85" s="12"/>
    </row>
    <row r="86" spans="2:17" ht="20.100000000000001" customHeight="1">
      <c r="B86" s="1973" t="s">
        <v>1617</v>
      </c>
      <c r="C86" s="1974"/>
      <c r="D86" s="1974"/>
      <c r="E86" s="1974"/>
      <c r="F86" s="1974"/>
      <c r="G86" s="1974"/>
      <c r="H86" s="1974"/>
      <c r="I86" s="1974"/>
      <c r="J86" s="1974"/>
      <c r="K86" s="1974"/>
      <c r="L86" s="1975"/>
      <c r="M86" s="4"/>
      <c r="N86" s="12"/>
      <c r="O86" s="12"/>
      <c r="P86" s="12"/>
      <c r="Q86" s="12"/>
    </row>
    <row r="87" spans="2:17" ht="20.100000000000001" customHeight="1">
      <c r="B87" s="1976"/>
      <c r="C87" s="1977"/>
      <c r="D87" s="1977"/>
      <c r="E87" s="1977"/>
      <c r="F87" s="1977"/>
      <c r="G87" s="1977"/>
      <c r="H87" s="1977"/>
      <c r="I87" s="1977"/>
      <c r="J87" s="1977"/>
      <c r="K87" s="1977"/>
      <c r="L87" s="1978"/>
      <c r="M87" s="4"/>
      <c r="N87" s="12"/>
      <c r="O87" s="12"/>
      <c r="P87" s="12"/>
      <c r="Q87" s="12"/>
    </row>
    <row r="88" spans="2:17" ht="20.100000000000001" customHeight="1">
      <c r="B88" s="1979" t="s">
        <v>1203</v>
      </c>
      <c r="C88" s="1980">
        <v>3</v>
      </c>
      <c r="D88" s="338"/>
      <c r="E88" s="1981" t="s">
        <v>1618</v>
      </c>
      <c r="F88" s="1981"/>
      <c r="G88" s="1981"/>
      <c r="H88" s="1981"/>
      <c r="I88" s="1981"/>
      <c r="J88" s="1981"/>
      <c r="K88" s="1981"/>
      <c r="L88" s="1982"/>
      <c r="M88" s="4"/>
      <c r="N88" s="12"/>
      <c r="O88" s="12"/>
      <c r="P88" s="12"/>
      <c r="Q88" s="12"/>
    </row>
    <row r="89" spans="2:17" ht="20.100000000000001" customHeight="1">
      <c r="B89" s="1979"/>
      <c r="C89" s="1983"/>
      <c r="D89" s="338"/>
      <c r="E89" s="1981"/>
      <c r="F89" s="1981"/>
      <c r="G89" s="1981"/>
      <c r="H89" s="1981"/>
      <c r="I89" s="1981"/>
      <c r="J89" s="1981"/>
      <c r="K89" s="1981"/>
      <c r="L89" s="1982"/>
      <c r="M89" s="4"/>
      <c r="N89" s="12"/>
      <c r="O89" s="12"/>
      <c r="P89" s="12"/>
      <c r="Q89" s="12"/>
    </row>
    <row r="90" spans="2:17" ht="20.100000000000001" customHeight="1">
      <c r="B90" s="1979" t="s">
        <v>1219</v>
      </c>
      <c r="C90" s="1984"/>
      <c r="D90" s="338"/>
      <c r="E90" s="1981"/>
      <c r="F90" s="1981"/>
      <c r="G90" s="1981"/>
      <c r="H90" s="1981"/>
      <c r="I90" s="1981"/>
      <c r="J90" s="1981"/>
      <c r="K90" s="1981"/>
      <c r="L90" s="1982"/>
      <c r="M90" s="12"/>
      <c r="N90" s="12"/>
      <c r="O90" s="12"/>
      <c r="P90" s="12"/>
      <c r="Q90" s="12"/>
    </row>
    <row r="91" spans="2:17" ht="20.100000000000001" customHeight="1">
      <c r="B91" s="1979"/>
      <c r="C91" s="1984"/>
      <c r="D91" s="338"/>
      <c r="E91" s="1981"/>
      <c r="F91" s="1981"/>
      <c r="G91" s="1981"/>
      <c r="H91" s="1981"/>
      <c r="I91" s="1981"/>
      <c r="J91" s="1981"/>
      <c r="K91" s="1981"/>
      <c r="L91" s="1982"/>
      <c r="M91" s="12"/>
      <c r="N91" s="12"/>
      <c r="O91" s="12"/>
      <c r="P91" s="12"/>
      <c r="Q91" s="12"/>
    </row>
    <row r="92" spans="2:17" ht="20.100000000000001" customHeight="1">
      <c r="B92" s="1979" t="s">
        <v>1211</v>
      </c>
      <c r="C92" s="1984"/>
      <c r="D92" s="338"/>
      <c r="E92" s="1981"/>
      <c r="F92" s="1981"/>
      <c r="G92" s="1981"/>
      <c r="H92" s="1981"/>
      <c r="I92" s="1981"/>
      <c r="J92" s="1981"/>
      <c r="K92" s="1981"/>
      <c r="L92" s="1982"/>
      <c r="M92" s="12"/>
      <c r="N92" s="12"/>
      <c r="O92" s="12"/>
      <c r="P92" s="12"/>
      <c r="Q92" s="12"/>
    </row>
    <row r="93" spans="2:17" ht="20.100000000000001" customHeight="1">
      <c r="B93" s="1979"/>
      <c r="C93" s="1984"/>
      <c r="D93" s="338"/>
      <c r="E93" s="1985"/>
      <c r="F93" s="1985"/>
      <c r="G93" s="1985"/>
      <c r="H93" s="1985"/>
      <c r="I93" s="1985"/>
      <c r="J93" s="1985"/>
      <c r="K93" s="1985"/>
      <c r="L93" s="1986"/>
      <c r="M93" s="12"/>
      <c r="N93" s="12"/>
      <c r="O93" s="12"/>
      <c r="P93" s="12"/>
      <c r="Q93" s="12"/>
    </row>
    <row r="94" spans="2:17" ht="20.100000000000001" customHeight="1">
      <c r="B94" s="1987"/>
      <c r="C94" s="338"/>
      <c r="D94" s="338"/>
      <c r="E94" s="1988"/>
      <c r="F94" s="1989" t="s">
        <v>1619</v>
      </c>
      <c r="G94" s="1990" t="s">
        <v>1212</v>
      </c>
      <c r="H94" s="1990" t="s">
        <v>1213</v>
      </c>
      <c r="I94" s="1990" t="s">
        <v>1220</v>
      </c>
      <c r="J94" s="1990" t="s">
        <v>1221</v>
      </c>
      <c r="K94" s="1990" t="s">
        <v>1214</v>
      </c>
      <c r="L94" s="1991" t="s">
        <v>1222</v>
      </c>
      <c r="M94" s="12"/>
      <c r="N94" s="12"/>
      <c r="O94" s="12"/>
      <c r="P94" s="12"/>
      <c r="Q94" s="12"/>
    </row>
    <row r="95" spans="2:17" ht="20.100000000000001" customHeight="1">
      <c r="B95" s="1987"/>
      <c r="C95" s="338"/>
      <c r="D95" s="338"/>
      <c r="E95" s="1988"/>
      <c r="F95" s="1989"/>
      <c r="G95" s="1990"/>
      <c r="H95" s="1990"/>
      <c r="I95" s="1990"/>
      <c r="J95" s="1990"/>
      <c r="K95" s="1990"/>
      <c r="L95" s="1991"/>
      <c r="M95" s="12"/>
      <c r="N95" s="12"/>
      <c r="O95" s="12"/>
      <c r="P95" s="12"/>
      <c r="Q95" s="12"/>
    </row>
    <row r="96" spans="2:17" ht="20.100000000000001" customHeight="1">
      <c r="B96" s="1987" t="s">
        <v>1620</v>
      </c>
      <c r="C96" s="338"/>
      <c r="D96" s="338"/>
      <c r="E96" s="681"/>
      <c r="F96" s="1992" t="s">
        <v>1</v>
      </c>
      <c r="G96" s="1992" t="s">
        <v>0</v>
      </c>
      <c r="H96" s="1992" t="s">
        <v>4</v>
      </c>
      <c r="I96" s="1992" t="s">
        <v>5</v>
      </c>
      <c r="J96" s="1992" t="s">
        <v>7</v>
      </c>
      <c r="K96" s="1993" t="s">
        <v>1208</v>
      </c>
      <c r="L96" s="1994" t="s">
        <v>1209</v>
      </c>
      <c r="M96" s="12"/>
      <c r="N96" s="12"/>
      <c r="O96" s="12"/>
      <c r="P96" s="12"/>
      <c r="Q96" s="12"/>
    </row>
    <row r="97" spans="2:17" ht="20.100000000000001" customHeight="1">
      <c r="B97" s="1987"/>
      <c r="C97" s="338"/>
      <c r="D97" s="338"/>
      <c r="E97" s="338"/>
      <c r="F97" s="1995"/>
      <c r="G97" s="1995"/>
      <c r="H97" s="1995"/>
      <c r="I97" s="1995"/>
      <c r="J97" s="1995"/>
      <c r="K97" s="1996"/>
      <c r="L97" s="1997"/>
      <c r="M97" s="12"/>
      <c r="N97" s="12"/>
      <c r="O97" s="12"/>
      <c r="P97" s="12"/>
      <c r="Q97" s="12"/>
    </row>
    <row r="98" spans="2:17" ht="20.100000000000001" customHeight="1">
      <c r="B98" s="1998" t="s">
        <v>8</v>
      </c>
      <c r="C98" s="1992" t="s">
        <v>9</v>
      </c>
      <c r="D98" s="1992" t="s">
        <v>10</v>
      </c>
      <c r="E98" s="1992" t="s">
        <v>12</v>
      </c>
      <c r="F98" s="1992" t="s">
        <v>833</v>
      </c>
      <c r="G98" s="1992" t="s">
        <v>840</v>
      </c>
      <c r="H98" s="1992" t="s">
        <v>862</v>
      </c>
      <c r="I98" s="1992" t="s">
        <v>877</v>
      </c>
      <c r="J98" s="1992" t="s">
        <v>884</v>
      </c>
      <c r="K98" s="1993" t="s">
        <v>893</v>
      </c>
      <c r="L98" s="1994" t="s">
        <v>1224</v>
      </c>
      <c r="M98" s="12"/>
      <c r="N98" s="12"/>
      <c r="O98" s="12"/>
      <c r="P98" s="12"/>
      <c r="Q98" s="12"/>
    </row>
    <row r="99" spans="2:17" ht="20.100000000000001" customHeight="1">
      <c r="B99" s="1999"/>
      <c r="C99" s="1995"/>
      <c r="D99" s="1995"/>
      <c r="E99" s="1995"/>
      <c r="F99" s="1995"/>
      <c r="G99" s="1995"/>
      <c r="H99" s="1995"/>
      <c r="I99" s="1995"/>
      <c r="J99" s="1995"/>
      <c r="K99" s="1996"/>
      <c r="L99" s="1997"/>
      <c r="M99" s="12"/>
      <c r="N99" s="12"/>
      <c r="O99" s="12"/>
      <c r="P99" s="12"/>
      <c r="Q99" s="12"/>
    </row>
    <row r="100" spans="2:17" ht="20.100000000000001" customHeight="1">
      <c r="B100" s="2000"/>
      <c r="C100" s="2001"/>
      <c r="D100" s="2002" t="s">
        <v>1205</v>
      </c>
      <c r="E100" s="2003">
        <f>COLUMN()</f>
        <v>5</v>
      </c>
      <c r="F100" s="2001"/>
      <c r="G100" s="2002" t="s">
        <v>1206</v>
      </c>
      <c r="H100" s="2004" t="str">
        <f>ADDRESS(ROW(),COLUMN(),4)</f>
        <v>H100</v>
      </c>
      <c r="I100" s="2001"/>
      <c r="J100" s="2001"/>
      <c r="K100" s="2005" t="s">
        <v>1210</v>
      </c>
      <c r="L100" s="1994" t="s">
        <v>1225</v>
      </c>
      <c r="M100" s="12"/>
      <c r="N100" s="12"/>
      <c r="O100" s="12"/>
      <c r="P100" s="12"/>
      <c r="Q100" s="12"/>
    </row>
    <row r="101" spans="2:17" ht="20.100000000000001" customHeight="1">
      <c r="B101" s="2000"/>
      <c r="C101" s="2001"/>
      <c r="D101" s="2002"/>
      <c r="E101" s="2006"/>
      <c r="F101" s="2001"/>
      <c r="G101" s="2001"/>
      <c r="H101" s="2001"/>
      <c r="I101" s="2001"/>
      <c r="J101" s="2001"/>
      <c r="K101" s="2007"/>
      <c r="L101" s="1997"/>
      <c r="M101" s="12"/>
      <c r="N101" s="12"/>
      <c r="O101" s="12"/>
      <c r="P101" s="12"/>
      <c r="Q101" s="12"/>
    </row>
    <row r="102" spans="2:17" ht="20.100000000000001" customHeight="1">
      <c r="B102" s="2000"/>
      <c r="C102" s="2001"/>
      <c r="D102" s="2002" t="s">
        <v>1621</v>
      </c>
      <c r="E102" s="2008" t="str">
        <f>LEFT(ADDRESS(1,COLUMN(),4),LEN(ADDRESS(1,COLUMN(),4))-1)</f>
        <v>E</v>
      </c>
      <c r="F102" s="2001"/>
      <c r="G102" s="2002" t="s">
        <v>1217</v>
      </c>
      <c r="H102" s="2009">
        <f>ROW()</f>
        <v>102</v>
      </c>
      <c r="I102" s="2001"/>
      <c r="J102" s="2010" t="s">
        <v>1219</v>
      </c>
      <c r="K102" s="2001"/>
      <c r="L102" s="2011"/>
      <c r="M102" s="12"/>
      <c r="N102" s="12"/>
      <c r="O102" s="12"/>
      <c r="P102" s="12"/>
      <c r="Q102" s="12"/>
    </row>
    <row r="103" spans="2:17" ht="20.100000000000001" customHeight="1">
      <c r="B103" s="2000"/>
      <c r="C103" s="2001"/>
      <c r="D103" s="2002"/>
      <c r="E103" s="2002"/>
      <c r="F103" s="2002"/>
      <c r="G103" s="2002"/>
      <c r="H103" s="2002"/>
      <c r="I103" s="2002"/>
      <c r="J103" s="2010"/>
      <c r="K103" s="2001"/>
      <c r="L103" s="2011"/>
      <c r="M103" s="12"/>
      <c r="N103" s="12"/>
      <c r="O103" s="12"/>
      <c r="P103" s="12"/>
      <c r="Q103" s="12"/>
    </row>
    <row r="104" spans="2:17" ht="20.100000000000001" customHeight="1">
      <c r="B104" s="2000"/>
      <c r="C104" s="2012" t="s">
        <v>164</v>
      </c>
      <c r="D104" s="2013" t="str">
        <f ca="1">CELL("nomfichier")</f>
        <v>E:\0-UPRT\1-UPRT.FR-SITE-WEB\ff-fiches-fabrications\ff-fiches-fabrication-maj-08-2020\[ff-18-restauration-avec-photos.xlsx]Formats-Formules-Fonctions</v>
      </c>
      <c r="E104" s="11"/>
      <c r="F104" s="2002"/>
      <c r="G104" s="2002"/>
      <c r="H104" s="2002"/>
      <c r="I104" s="2002"/>
      <c r="J104" s="2010"/>
      <c r="K104" s="2001"/>
      <c r="L104" s="2011"/>
      <c r="M104" s="12"/>
      <c r="N104" s="12"/>
      <c r="O104" s="12"/>
      <c r="P104" s="12"/>
      <c r="Q104" s="12"/>
    </row>
    <row r="105" spans="2:17" ht="20.100000000000001" customHeight="1" thickBot="1">
      <c r="B105" s="2014"/>
      <c r="C105" s="2015"/>
      <c r="D105" s="2015"/>
      <c r="E105" s="2015"/>
      <c r="F105" s="2015"/>
      <c r="G105" s="2015"/>
      <c r="H105" s="2015"/>
      <c r="I105" s="2015"/>
      <c r="J105" s="2015"/>
      <c r="K105" s="2015"/>
      <c r="L105" s="2016"/>
      <c r="M105" s="12"/>
      <c r="N105" s="12"/>
      <c r="O105" s="12"/>
      <c r="P105" s="12"/>
      <c r="Q105" s="12"/>
    </row>
    <row r="106" spans="2:17" ht="15" customHeight="1" thickBot="1">
      <c r="B106" s="4"/>
      <c r="C106" s="4"/>
      <c r="D106" s="4"/>
      <c r="E106" s="1930"/>
      <c r="F106" s="1930"/>
      <c r="G106" s="4"/>
      <c r="H106" s="4"/>
      <c r="I106" s="4"/>
      <c r="J106" s="4"/>
      <c r="K106" s="4"/>
      <c r="L106" s="12"/>
      <c r="M106" s="12"/>
      <c r="N106" s="12"/>
      <c r="O106" s="12"/>
      <c r="P106" s="12"/>
      <c r="Q106" s="12"/>
    </row>
    <row r="107" spans="2:17" ht="24.95" customHeight="1">
      <c r="B107" s="2017" t="s">
        <v>361</v>
      </c>
      <c r="C107" s="2018" t="s">
        <v>1622</v>
      </c>
      <c r="D107" s="2018"/>
      <c r="E107" s="2018"/>
      <c r="F107" s="2018"/>
      <c r="G107" s="2018"/>
      <c r="H107" s="2018"/>
      <c r="I107" s="2018"/>
      <c r="J107" s="2018"/>
      <c r="K107" s="2019"/>
      <c r="L107" s="12"/>
      <c r="M107" s="12"/>
      <c r="N107" s="12"/>
      <c r="O107" s="12"/>
      <c r="P107" s="12"/>
      <c r="Q107" s="12"/>
    </row>
    <row r="108" spans="2:17" ht="24.95" customHeight="1">
      <c r="B108" s="2020" t="s">
        <v>363</v>
      </c>
      <c r="C108" s="2021" t="s">
        <v>1623</v>
      </c>
      <c r="D108" s="2021"/>
      <c r="E108" s="2021"/>
      <c r="F108" s="2021"/>
      <c r="G108" s="2021"/>
      <c r="H108" s="2021"/>
      <c r="I108" s="2021"/>
      <c r="J108" s="2021"/>
      <c r="K108" s="2022"/>
      <c r="L108" s="12"/>
      <c r="M108" s="12"/>
      <c r="N108" s="12"/>
      <c r="O108" s="12"/>
      <c r="P108" s="12"/>
      <c r="Q108" s="12"/>
    </row>
    <row r="109" spans="2:17" ht="24.95" customHeight="1">
      <c r="B109" s="2023" t="s">
        <v>362</v>
      </c>
      <c r="C109" s="2024" t="s">
        <v>1624</v>
      </c>
      <c r="D109" s="2024"/>
      <c r="E109" s="2024"/>
      <c r="F109" s="2024"/>
      <c r="G109" s="2024"/>
      <c r="H109" s="2024"/>
      <c r="I109" s="2024"/>
      <c r="J109" s="2024"/>
      <c r="K109" s="2025"/>
      <c r="L109" s="12"/>
      <c r="M109" s="12"/>
      <c r="N109" s="12"/>
      <c r="O109" s="12"/>
      <c r="P109" s="12"/>
      <c r="Q109" s="12"/>
    </row>
    <row r="110" spans="2:17" ht="24.95" customHeight="1">
      <c r="B110" s="2026"/>
      <c r="C110" s="2027" t="s">
        <v>1625</v>
      </c>
      <c r="D110" s="2027"/>
      <c r="E110" s="2027"/>
      <c r="F110" s="2027"/>
      <c r="G110" s="2027"/>
      <c r="H110" s="2027"/>
      <c r="I110" s="2027"/>
      <c r="J110" s="2027"/>
      <c r="K110" s="2028"/>
      <c r="L110" s="12"/>
      <c r="M110" s="12"/>
      <c r="N110" s="12"/>
      <c r="O110" s="12"/>
      <c r="P110" s="12"/>
      <c r="Q110" s="12"/>
    </row>
    <row r="111" spans="2:17" ht="24.95" customHeight="1">
      <c r="B111" s="2029" t="s">
        <v>362</v>
      </c>
      <c r="C111" s="2030" t="str">
        <f>C109</f>
        <v>Saisir ICI</v>
      </c>
      <c r="D111" s="2030"/>
      <c r="E111" s="2030"/>
      <c r="F111" s="2030"/>
      <c r="G111" s="2030"/>
      <c r="H111" s="2030"/>
      <c r="I111" s="2030"/>
      <c r="J111" s="2030"/>
      <c r="K111" s="2031"/>
      <c r="L111" s="12"/>
      <c r="M111" s="12"/>
      <c r="N111" s="12"/>
      <c r="O111" s="12"/>
      <c r="P111" s="12"/>
      <c r="Q111" s="12"/>
    </row>
    <row r="112" spans="2:17" ht="24.95" customHeight="1">
      <c r="B112" s="2029"/>
      <c r="C112" s="2030"/>
      <c r="D112" s="2030"/>
      <c r="E112" s="2030"/>
      <c r="F112" s="2030"/>
      <c r="G112" s="2030"/>
      <c r="H112" s="2030"/>
      <c r="I112" s="2030"/>
      <c r="J112" s="2030"/>
      <c r="K112" s="2031"/>
      <c r="L112" s="12"/>
      <c r="M112" s="12"/>
      <c r="N112" s="12"/>
      <c r="O112" s="12"/>
      <c r="P112" s="12"/>
      <c r="Q112" s="12"/>
    </row>
    <row r="113" spans="2:17" ht="24.95" customHeight="1">
      <c r="B113" s="2029"/>
      <c r="C113" s="2030"/>
      <c r="D113" s="2030"/>
      <c r="E113" s="2030"/>
      <c r="F113" s="2030"/>
      <c r="G113" s="2030"/>
      <c r="H113" s="2030"/>
      <c r="I113" s="2030"/>
      <c r="J113" s="2030"/>
      <c r="K113" s="2031"/>
      <c r="L113" s="12"/>
      <c r="M113" s="12"/>
      <c r="N113" s="12"/>
      <c r="O113" s="12"/>
      <c r="P113" s="12"/>
      <c r="Q113" s="12"/>
    </row>
    <row r="114" spans="2:17" ht="24.95" customHeight="1">
      <c r="B114" s="2032" t="s">
        <v>361</v>
      </c>
      <c r="C114" s="2033" t="str">
        <f>+C107</f>
        <v>TEST POLICE DE CARACTERES</v>
      </c>
      <c r="D114" s="2033"/>
      <c r="E114" s="2033"/>
      <c r="F114" s="2033"/>
      <c r="G114" s="2033"/>
      <c r="H114" s="2033"/>
      <c r="I114" s="2033"/>
      <c r="J114" s="2033"/>
      <c r="K114" s="2034"/>
      <c r="L114" s="12"/>
      <c r="M114" s="12"/>
      <c r="N114" s="12"/>
      <c r="O114" s="12"/>
      <c r="P114" s="12"/>
      <c r="Q114" s="12"/>
    </row>
    <row r="115" spans="2:17" ht="24.95" customHeight="1">
      <c r="B115" s="2035"/>
      <c r="C115" s="2036"/>
      <c r="D115" s="2036"/>
      <c r="E115" s="2036"/>
      <c r="F115" s="2036"/>
      <c r="G115" s="2036"/>
      <c r="H115" s="2036"/>
      <c r="I115" s="2036"/>
      <c r="J115" s="2036"/>
      <c r="K115" s="2037"/>
      <c r="L115" s="12"/>
      <c r="M115" s="12"/>
      <c r="N115" s="12"/>
      <c r="O115" s="12"/>
      <c r="P115" s="12"/>
      <c r="Q115" s="12"/>
    </row>
    <row r="116" spans="2:17" ht="24.95" customHeight="1">
      <c r="B116" s="2038"/>
      <c r="C116" s="2039"/>
      <c r="D116" s="2039"/>
      <c r="E116" s="2039"/>
      <c r="F116" s="2039"/>
      <c r="G116" s="2039"/>
      <c r="H116" s="2039"/>
      <c r="I116" s="2039"/>
      <c r="J116" s="2039"/>
      <c r="K116" s="2040"/>
      <c r="L116" s="12"/>
      <c r="M116" s="12"/>
      <c r="N116" s="12"/>
      <c r="O116" s="12"/>
      <c r="P116" s="12"/>
      <c r="Q116" s="12"/>
    </row>
    <row r="117" spans="2:17" ht="24.95" customHeight="1">
      <c r="B117" s="2035" t="s">
        <v>363</v>
      </c>
      <c r="C117" s="2041" t="str">
        <f>+C108</f>
        <v>Saisir une ou des lettres / nombres ou une phrase cellule C jaune</v>
      </c>
      <c r="D117" s="2041"/>
      <c r="E117" s="2041"/>
      <c r="F117" s="2041"/>
      <c r="G117" s="2041"/>
      <c r="H117" s="2041"/>
      <c r="I117" s="2041"/>
      <c r="J117" s="2041"/>
      <c r="K117" s="2042"/>
      <c r="L117" s="12"/>
      <c r="M117" s="12"/>
      <c r="N117" s="12"/>
      <c r="O117" s="12"/>
      <c r="P117" s="12"/>
      <c r="Q117" s="12"/>
    </row>
    <row r="118" spans="2:17" ht="24.95" customHeight="1">
      <c r="B118" s="2035"/>
      <c r="C118" s="2041"/>
      <c r="D118" s="2041"/>
      <c r="E118" s="2041"/>
      <c r="F118" s="2041"/>
      <c r="G118" s="2041"/>
      <c r="H118" s="2041"/>
      <c r="I118" s="2041"/>
      <c r="J118" s="2041"/>
      <c r="K118" s="2042"/>
      <c r="L118" s="12"/>
      <c r="M118" s="12"/>
      <c r="N118" s="12"/>
      <c r="O118" s="12"/>
      <c r="P118" s="12"/>
      <c r="Q118" s="12"/>
    </row>
    <row r="119" spans="2:17" ht="24.95" customHeight="1">
      <c r="B119" s="2035"/>
      <c r="C119" s="2041"/>
      <c r="D119" s="2041"/>
      <c r="E119" s="2041"/>
      <c r="F119" s="2041"/>
      <c r="G119" s="2041"/>
      <c r="H119" s="2041"/>
      <c r="I119" s="2041"/>
      <c r="J119" s="2041"/>
      <c r="K119" s="2042"/>
      <c r="L119" s="12"/>
      <c r="M119" s="12"/>
      <c r="N119" s="12"/>
      <c r="O119" s="12"/>
      <c r="P119" s="12"/>
      <c r="Q119" s="12"/>
    </row>
    <row r="120" spans="2:17" ht="24.95" customHeight="1">
      <c r="B120" s="2035"/>
      <c r="C120" s="2041"/>
      <c r="D120" s="2041"/>
      <c r="E120" s="2041"/>
      <c r="F120" s="2041"/>
      <c r="G120" s="2041"/>
      <c r="H120" s="2041"/>
      <c r="I120" s="2041"/>
      <c r="J120" s="2041"/>
      <c r="K120" s="2042"/>
      <c r="L120" s="12"/>
      <c r="M120" s="12"/>
      <c r="N120" s="12"/>
      <c r="O120" s="12"/>
      <c r="P120" s="12"/>
      <c r="Q120" s="12"/>
    </row>
    <row r="121" spans="2:17" ht="24.95" customHeight="1" thickBot="1">
      <c r="B121" s="2043"/>
      <c r="C121" s="2044"/>
      <c r="D121" s="2044"/>
      <c r="E121" s="2044"/>
      <c r="F121" s="2044"/>
      <c r="G121" s="2044"/>
      <c r="H121" s="2044"/>
      <c r="I121" s="2044"/>
      <c r="J121" s="2044"/>
      <c r="K121" s="2045"/>
      <c r="L121" s="12"/>
      <c r="M121" s="12"/>
      <c r="N121" s="12"/>
      <c r="O121" s="12"/>
      <c r="P121" s="12"/>
      <c r="Q121" s="12"/>
    </row>
    <row r="122" spans="2:17" ht="15" customHeight="1">
      <c r="B122" s="12"/>
      <c r="C122" s="12"/>
      <c r="D122" s="12"/>
      <c r="E122" s="12"/>
      <c r="F122" s="12"/>
      <c r="G122" s="12"/>
      <c r="H122" s="12"/>
      <c r="I122" s="12"/>
      <c r="J122" s="12"/>
      <c r="K122" s="12"/>
      <c r="L122" s="12"/>
      <c r="M122" s="12"/>
      <c r="N122" s="12"/>
      <c r="O122" s="12"/>
      <c r="P122" s="12"/>
      <c r="Q122" s="12"/>
    </row>
    <row r="123" spans="2:17" ht="15" customHeight="1">
      <c r="B123" s="4"/>
      <c r="C123" s="4"/>
      <c r="D123" s="4"/>
      <c r="E123" s="1930"/>
      <c r="F123" s="1930"/>
      <c r="G123" s="4"/>
      <c r="H123" s="4"/>
      <c r="I123" s="4"/>
      <c r="J123" s="4"/>
      <c r="K123" s="4"/>
      <c r="L123" s="12"/>
      <c r="M123" s="12"/>
      <c r="N123" s="12"/>
      <c r="O123" s="12"/>
      <c r="P123" s="12"/>
      <c r="Q123" s="12"/>
    </row>
    <row r="124" spans="2:17" ht="20.100000000000001" customHeight="1">
      <c r="B124" s="4"/>
      <c r="C124" s="1984" t="s">
        <v>1626</v>
      </c>
      <c r="D124" s="2046"/>
      <c r="E124" s="2046"/>
      <c r="F124" s="2046"/>
      <c r="G124" s="4"/>
      <c r="H124" s="4"/>
      <c r="I124" s="4"/>
      <c r="J124" s="4"/>
      <c r="K124" s="4"/>
      <c r="L124" s="12"/>
      <c r="M124" s="12"/>
      <c r="N124" s="12"/>
      <c r="O124" s="12"/>
      <c r="P124" s="12"/>
      <c r="Q124" s="12"/>
    </row>
    <row r="125" spans="2:17" ht="20.100000000000001" customHeight="1">
      <c r="B125" s="1932" t="s">
        <v>1133</v>
      </c>
      <c r="C125" s="2047" t="s">
        <v>1627</v>
      </c>
      <c r="D125" s="2047"/>
      <c r="E125" s="2047"/>
      <c r="F125" s="2047"/>
      <c r="G125" s="2047"/>
      <c r="H125" s="2047"/>
      <c r="I125" s="4"/>
      <c r="J125" s="4"/>
      <c r="K125" s="4"/>
      <c r="L125" s="12"/>
      <c r="M125" s="12"/>
      <c r="N125" s="12"/>
      <c r="O125" s="12"/>
      <c r="P125" s="12"/>
      <c r="Q125" s="12"/>
    </row>
    <row r="126" spans="2:17" ht="20.100000000000001" customHeight="1">
      <c r="B126" s="4"/>
      <c r="C126" s="1984"/>
      <c r="D126" s="2046"/>
      <c r="E126" s="2046"/>
      <c r="F126" s="2046"/>
      <c r="G126" s="4"/>
      <c r="H126" s="4"/>
      <c r="I126" s="4"/>
      <c r="J126" s="4"/>
      <c r="K126" s="4"/>
      <c r="L126" s="12"/>
      <c r="M126" s="12"/>
      <c r="N126" s="12"/>
      <c r="O126" s="12"/>
      <c r="P126" s="12"/>
      <c r="Q126" s="12"/>
    </row>
    <row r="127" spans="2:17" ht="20.100000000000001" customHeight="1">
      <c r="B127" s="1932" t="s">
        <v>1133</v>
      </c>
      <c r="C127" s="2047" t="s">
        <v>1628</v>
      </c>
      <c r="D127" s="2048"/>
      <c r="E127" s="2048"/>
      <c r="F127" s="2048"/>
      <c r="G127" s="4"/>
      <c r="H127" s="4"/>
      <c r="I127" s="4"/>
      <c r="J127" s="4"/>
      <c r="K127" s="4"/>
      <c r="L127" s="12"/>
      <c r="M127" s="12"/>
      <c r="N127" s="12"/>
      <c r="O127" s="12"/>
      <c r="P127" s="12"/>
      <c r="Q127" s="12"/>
    </row>
    <row r="128" spans="2:17" ht="20.100000000000001" customHeight="1">
      <c r="B128" s="4"/>
      <c r="C128" s="2046"/>
      <c r="D128" s="2046"/>
      <c r="E128" s="2046"/>
      <c r="F128" s="2046"/>
      <c r="G128" s="4"/>
      <c r="H128" s="4"/>
      <c r="I128" s="4"/>
      <c r="J128" s="4"/>
      <c r="K128" s="4"/>
      <c r="L128" s="12"/>
      <c r="M128" s="12"/>
      <c r="N128" s="12"/>
      <c r="O128" s="12"/>
      <c r="P128" s="12"/>
      <c r="Q128" s="12"/>
    </row>
    <row r="129" spans="2:17" ht="20.100000000000001" customHeight="1">
      <c r="B129" s="1932" t="s">
        <v>1133</v>
      </c>
      <c r="C129" s="2049" t="s">
        <v>1629</v>
      </c>
      <c r="D129" s="2049"/>
      <c r="E129" s="2049"/>
      <c r="F129" s="2049"/>
      <c r="G129" s="4"/>
      <c r="H129" s="4"/>
      <c r="I129" s="4"/>
      <c r="J129" s="4"/>
      <c r="K129" s="4"/>
      <c r="L129" s="12"/>
      <c r="M129" s="12"/>
      <c r="N129" s="12"/>
      <c r="O129" s="12"/>
      <c r="P129" s="12"/>
      <c r="Q129" s="12"/>
    </row>
    <row r="130" spans="2:17" ht="20.100000000000001" customHeight="1">
      <c r="B130" s="4"/>
      <c r="C130" s="2046"/>
      <c r="D130" s="2046"/>
      <c r="E130" s="2046"/>
      <c r="F130" s="2046"/>
      <c r="G130" s="4"/>
      <c r="H130" s="4"/>
      <c r="I130" s="4"/>
      <c r="J130" s="4"/>
      <c r="K130" s="4"/>
      <c r="L130" s="12"/>
      <c r="M130" s="12"/>
      <c r="N130" s="12"/>
      <c r="O130" s="12"/>
      <c r="P130" s="12"/>
      <c r="Q130" s="12"/>
    </row>
    <row r="131" spans="2:17" ht="20.100000000000001" customHeight="1">
      <c r="B131" s="4"/>
      <c r="C131" s="2050" t="s">
        <v>1630</v>
      </c>
      <c r="D131" s="2046"/>
      <c r="E131" s="2046"/>
      <c r="F131" s="2051"/>
      <c r="G131" s="4"/>
      <c r="H131" s="4"/>
      <c r="I131" s="4"/>
      <c r="J131" s="4"/>
      <c r="K131" s="4"/>
      <c r="L131" s="12"/>
      <c r="M131" s="12"/>
      <c r="N131" s="12"/>
      <c r="O131" s="12"/>
      <c r="P131" s="12"/>
      <c r="Q131" s="12"/>
    </row>
    <row r="132" spans="2:17" ht="20.100000000000001" customHeight="1">
      <c r="B132" s="1932" t="s">
        <v>1133</v>
      </c>
      <c r="C132" s="2052" t="s">
        <v>1631</v>
      </c>
      <c r="D132" s="2052"/>
      <c r="E132" s="2052"/>
      <c r="F132" s="2052"/>
      <c r="G132" s="2052"/>
      <c r="H132" s="2052"/>
      <c r="I132" s="2052"/>
      <c r="J132" s="4"/>
      <c r="K132" s="4"/>
      <c r="L132" s="12"/>
      <c r="M132" s="12"/>
      <c r="N132" s="12"/>
      <c r="O132" s="12"/>
      <c r="P132" s="12"/>
      <c r="Q132" s="12"/>
    </row>
    <row r="133" spans="2:17" ht="20.100000000000001" customHeight="1">
      <c r="B133" s="2053"/>
      <c r="C133" s="2053"/>
      <c r="D133" s="2053"/>
      <c r="E133" s="2053"/>
      <c r="F133" s="2053"/>
      <c r="G133" s="2053"/>
      <c r="H133" s="2053"/>
      <c r="I133" s="2053"/>
      <c r="J133" s="4"/>
      <c r="K133" s="4"/>
      <c r="L133" s="12"/>
      <c r="M133" s="12"/>
      <c r="N133" s="12"/>
      <c r="O133" s="12"/>
      <c r="P133" s="12"/>
      <c r="Q133" s="12"/>
    </row>
    <row r="134" spans="2:17" ht="20.100000000000001" customHeight="1">
      <c r="B134" s="1932" t="s">
        <v>1133</v>
      </c>
      <c r="C134" s="2052" t="s">
        <v>1632</v>
      </c>
      <c r="D134" s="2052"/>
      <c r="E134" s="2046"/>
      <c r="F134" s="2046"/>
      <c r="G134" s="4"/>
      <c r="H134" s="4"/>
      <c r="I134" s="4"/>
      <c r="J134" s="4"/>
      <c r="K134" s="4"/>
      <c r="L134" s="12"/>
      <c r="M134" s="12"/>
      <c r="N134" s="12"/>
      <c r="O134" s="12"/>
      <c r="P134" s="12"/>
      <c r="Q134" s="12"/>
    </row>
    <row r="135" spans="2:17" ht="20.100000000000001" customHeight="1">
      <c r="B135" s="4"/>
      <c r="C135" s="2046"/>
      <c r="D135" s="2046"/>
      <c r="E135" s="2046"/>
      <c r="F135" s="2051"/>
      <c r="G135" s="4"/>
      <c r="H135" s="4"/>
      <c r="I135" s="4"/>
      <c r="J135" s="4"/>
      <c r="K135" s="4"/>
      <c r="L135" s="12"/>
      <c r="M135" s="12"/>
      <c r="N135" s="12"/>
      <c r="O135" s="12"/>
      <c r="P135" s="12"/>
      <c r="Q135" s="12"/>
    </row>
    <row r="136" spans="2:17" ht="20.100000000000001" customHeight="1">
      <c r="B136" s="4"/>
      <c r="C136" s="2050" t="s">
        <v>1633</v>
      </c>
      <c r="D136" s="2046"/>
      <c r="E136" s="2046"/>
      <c r="F136" s="2046"/>
      <c r="G136" s="4"/>
      <c r="H136" s="4"/>
      <c r="I136" s="4"/>
      <c r="J136" s="4"/>
      <c r="K136" s="4"/>
      <c r="L136" s="12"/>
      <c r="M136" s="12"/>
      <c r="N136" s="12"/>
      <c r="O136" s="12"/>
      <c r="P136" s="12"/>
      <c r="Q136" s="12"/>
    </row>
    <row r="137" spans="2:17" ht="20.100000000000001" customHeight="1">
      <c r="B137" s="1932" t="s">
        <v>1133</v>
      </c>
      <c r="C137" s="2052" t="s">
        <v>1634</v>
      </c>
      <c r="D137" s="2052"/>
      <c r="E137" s="2052"/>
      <c r="F137" s="2052"/>
      <c r="G137" s="4"/>
      <c r="H137" s="4"/>
      <c r="I137" s="4"/>
      <c r="J137" s="4"/>
      <c r="K137" s="4"/>
      <c r="L137" s="12"/>
      <c r="M137" s="12"/>
      <c r="N137" s="12"/>
      <c r="O137" s="12"/>
      <c r="P137" s="12"/>
      <c r="Q137" s="12"/>
    </row>
    <row r="138" spans="2:17" ht="20.100000000000001" customHeight="1">
      <c r="B138" s="4"/>
      <c r="C138" s="2046"/>
      <c r="D138" s="2046"/>
      <c r="E138" s="2046"/>
      <c r="F138" s="2046"/>
      <c r="G138" s="4"/>
      <c r="H138" s="4"/>
      <c r="I138" s="4"/>
      <c r="J138" s="4"/>
      <c r="K138" s="4"/>
      <c r="L138" s="12"/>
      <c r="M138" s="12"/>
      <c r="N138" s="12"/>
      <c r="O138" s="12"/>
      <c r="P138" s="12"/>
      <c r="Q138" s="12"/>
    </row>
    <row r="139" spans="2:17" ht="20.100000000000001" customHeight="1">
      <c r="B139" s="4"/>
      <c r="C139" s="2050" t="s">
        <v>1635</v>
      </c>
      <c r="D139" s="2046"/>
      <c r="E139" s="2046"/>
      <c r="F139" s="2046"/>
      <c r="G139" s="4"/>
      <c r="H139" s="4"/>
      <c r="I139" s="4"/>
      <c r="J139" s="4"/>
      <c r="K139" s="4"/>
      <c r="L139" s="12"/>
      <c r="M139" s="12"/>
      <c r="N139" s="12"/>
      <c r="O139" s="12"/>
      <c r="P139" s="12"/>
      <c r="Q139" s="12"/>
    </row>
    <row r="140" spans="2:17" ht="20.100000000000001" customHeight="1">
      <c r="B140" s="1932" t="s">
        <v>1133</v>
      </c>
      <c r="C140" s="2052" t="s">
        <v>1636</v>
      </c>
      <c r="D140" s="2052"/>
      <c r="E140" s="2052"/>
      <c r="F140" s="2052"/>
      <c r="G140" s="4"/>
      <c r="H140" s="4"/>
      <c r="I140" s="4"/>
      <c r="J140" s="4"/>
      <c r="K140" s="4"/>
      <c r="L140" s="12"/>
      <c r="M140" s="12"/>
      <c r="N140" s="12"/>
      <c r="O140" s="12"/>
      <c r="P140" s="12"/>
      <c r="Q140" s="12"/>
    </row>
    <row r="141" spans="2:17" ht="20.100000000000001" customHeight="1">
      <c r="B141" s="4"/>
      <c r="C141" s="2046"/>
      <c r="D141" s="2046"/>
      <c r="E141" s="2046"/>
      <c r="F141" s="2046"/>
      <c r="G141" s="4"/>
      <c r="H141" s="4"/>
      <c r="I141" s="4"/>
      <c r="J141" s="4"/>
      <c r="K141" s="4"/>
      <c r="L141" s="12"/>
      <c r="M141" s="12"/>
      <c r="N141" s="12"/>
      <c r="O141" s="12"/>
      <c r="P141" s="12"/>
      <c r="Q141" s="12"/>
    </row>
    <row r="142" spans="2:17" ht="20.100000000000001" customHeight="1">
      <c r="B142" s="4"/>
      <c r="C142" s="2050" t="s">
        <v>1637</v>
      </c>
      <c r="D142" s="2046"/>
      <c r="E142" s="2046"/>
      <c r="F142" s="2046"/>
      <c r="G142" s="4"/>
      <c r="H142" s="4"/>
      <c r="I142" s="4"/>
      <c r="J142" s="4"/>
      <c r="K142" s="4"/>
      <c r="L142" s="12"/>
      <c r="M142" s="12"/>
      <c r="N142" s="12"/>
      <c r="O142" s="12"/>
      <c r="P142" s="12"/>
      <c r="Q142" s="12"/>
    </row>
    <row r="143" spans="2:17" ht="20.100000000000001" customHeight="1">
      <c r="B143" s="1932" t="s">
        <v>1133</v>
      </c>
      <c r="C143" s="2052" t="s">
        <v>1638</v>
      </c>
      <c r="D143" s="2052"/>
      <c r="E143" s="2046"/>
      <c r="F143" s="2046"/>
      <c r="G143" s="4"/>
      <c r="H143" s="4"/>
      <c r="I143" s="4"/>
      <c r="J143" s="4"/>
      <c r="K143" s="4"/>
      <c r="L143" s="12"/>
      <c r="M143" s="12"/>
      <c r="N143" s="12"/>
      <c r="O143" s="12"/>
      <c r="P143" s="12"/>
      <c r="Q143" s="12"/>
    </row>
    <row r="144" spans="2:17" ht="20.100000000000001" customHeight="1">
      <c r="B144" s="2053"/>
      <c r="C144" s="2053"/>
      <c r="D144" s="2053"/>
      <c r="E144" s="2046"/>
      <c r="F144" s="2046"/>
      <c r="G144" s="4"/>
      <c r="H144" s="4"/>
      <c r="I144" s="4"/>
      <c r="J144" s="4"/>
      <c r="K144" s="4"/>
      <c r="L144" s="12"/>
      <c r="M144" s="12"/>
      <c r="N144" s="12"/>
      <c r="O144" s="12"/>
      <c r="P144" s="12"/>
      <c r="Q144" s="12"/>
    </row>
    <row r="145" spans="1:17" ht="20.100000000000001" customHeight="1">
      <c r="B145" s="2054" t="s">
        <v>1133</v>
      </c>
      <c r="C145" s="2047" t="s">
        <v>1639</v>
      </c>
      <c r="D145" s="2048"/>
      <c r="E145" s="2048"/>
      <c r="F145" s="2048"/>
      <c r="G145" s="4"/>
      <c r="H145" s="4"/>
      <c r="I145" s="4"/>
      <c r="J145" s="4"/>
      <c r="K145" s="4"/>
      <c r="L145" s="12"/>
      <c r="M145" s="12"/>
      <c r="N145" s="12"/>
      <c r="O145" s="12"/>
      <c r="P145" s="12"/>
      <c r="Q145" s="12"/>
    </row>
    <row r="146" spans="1:17" ht="20.100000000000001" customHeight="1">
      <c r="B146" s="4"/>
      <c r="C146" s="2046"/>
      <c r="D146" s="2055"/>
      <c r="E146" s="2046"/>
      <c r="F146" s="1257"/>
      <c r="G146" s="4"/>
      <c r="H146" s="4"/>
      <c r="I146" s="4"/>
      <c r="J146" s="4"/>
      <c r="K146" s="4"/>
      <c r="L146" s="12"/>
      <c r="M146" s="12"/>
      <c r="N146" s="12"/>
      <c r="O146" s="12"/>
      <c r="P146" s="12"/>
      <c r="Q146" s="12"/>
    </row>
    <row r="147" spans="1:17" ht="20.100000000000001" customHeight="1">
      <c r="B147" s="4"/>
      <c r="C147" s="2050" t="s">
        <v>1640</v>
      </c>
      <c r="D147" s="2055"/>
      <c r="E147" s="2046"/>
      <c r="F147" s="1257"/>
      <c r="G147" s="4"/>
      <c r="H147" s="4"/>
      <c r="I147" s="4"/>
      <c r="J147" s="4"/>
      <c r="K147" s="4"/>
      <c r="L147" s="12"/>
      <c r="M147" s="12"/>
      <c r="N147" s="12"/>
      <c r="O147" s="12"/>
      <c r="P147" s="12"/>
      <c r="Q147" s="12"/>
    </row>
    <row r="148" spans="1:17" ht="20.100000000000001" customHeight="1">
      <c r="B148" s="1932" t="s">
        <v>1133</v>
      </c>
      <c r="C148" s="2052" t="s">
        <v>1641</v>
      </c>
      <c r="D148" s="2052"/>
      <c r="E148" s="2052"/>
      <c r="F148" s="2052"/>
      <c r="G148" s="2052"/>
      <c r="H148" s="4"/>
      <c r="I148" s="4"/>
      <c r="J148" s="4"/>
      <c r="K148" s="4"/>
      <c r="L148" s="12"/>
      <c r="M148" s="12"/>
      <c r="N148" s="12"/>
      <c r="O148" s="12"/>
      <c r="P148" s="12"/>
      <c r="Q148" s="12"/>
    </row>
    <row r="149" spans="1:17" ht="20.100000000000001" customHeight="1">
      <c r="B149" s="4"/>
      <c r="C149" s="4"/>
      <c r="D149" s="4"/>
      <c r="E149" s="1930"/>
      <c r="F149" s="1930"/>
      <c r="G149" s="4"/>
      <c r="H149" s="4"/>
      <c r="I149" s="4"/>
      <c r="J149" s="4"/>
      <c r="K149" s="4"/>
      <c r="L149" s="12"/>
      <c r="M149" s="12"/>
      <c r="N149" s="12"/>
      <c r="O149" s="12"/>
      <c r="P149" s="12"/>
      <c r="Q149" s="12"/>
    </row>
    <row r="150" spans="1:17">
      <c r="A150" s="1927"/>
      <c r="B150" s="1928"/>
      <c r="C150" s="1929"/>
      <c r="D150" s="1929"/>
      <c r="E150" s="1929"/>
      <c r="F150" s="1929"/>
      <c r="G150" s="1929"/>
      <c r="H150" s="1929"/>
      <c r="I150" s="1929"/>
      <c r="J150" s="1928"/>
      <c r="K150" s="1928"/>
      <c r="L150" s="1928"/>
      <c r="M150" s="1927"/>
      <c r="N150" s="1927"/>
      <c r="O150" s="1927"/>
      <c r="P150" s="1927"/>
      <c r="Q150" s="1927"/>
    </row>
    <row r="151" spans="1:17" ht="18.75">
      <c r="A151" s="12"/>
      <c r="B151" s="2056" t="s">
        <v>1642</v>
      </c>
      <c r="C151" s="4"/>
      <c r="D151" s="4"/>
      <c r="E151" s="4"/>
      <c r="F151" s="2057"/>
      <c r="G151" s="2057"/>
      <c r="H151" s="11"/>
      <c r="I151" s="2058"/>
      <c r="J151" s="2059"/>
      <c r="K151" s="2059"/>
      <c r="L151" s="2060"/>
      <c r="M151" s="2058"/>
      <c r="N151" s="2058"/>
      <c r="O151" s="12"/>
      <c r="P151" s="12"/>
      <c r="Q151" s="11"/>
    </row>
    <row r="152" spans="1:17" ht="18.75">
      <c r="A152" s="12"/>
      <c r="B152" s="2056"/>
      <c r="C152" s="2061" t="s">
        <v>1643</v>
      </c>
      <c r="D152" s="2061"/>
      <c r="E152" s="2061"/>
      <c r="F152" s="2061"/>
      <c r="G152" s="2061"/>
      <c r="H152" s="2061"/>
      <c r="I152" s="2058"/>
      <c r="J152" s="2058"/>
      <c r="K152" s="2060"/>
      <c r="L152" s="2060"/>
      <c r="M152" s="2058"/>
      <c r="N152" s="2058"/>
      <c r="O152" s="12"/>
      <c r="P152" s="12"/>
      <c r="Q152" s="11"/>
    </row>
    <row r="153" spans="1:17" ht="18.75">
      <c r="A153" s="12"/>
      <c r="B153" s="2056"/>
      <c r="C153" s="940"/>
      <c r="D153" s="2057"/>
      <c r="E153" s="2057"/>
      <c r="F153" s="2057"/>
      <c r="G153" s="2057"/>
      <c r="H153" s="11"/>
      <c r="I153" s="2058"/>
      <c r="J153" s="2058"/>
      <c r="K153" s="2060"/>
      <c r="L153" s="2060"/>
      <c r="M153" s="2058"/>
      <c r="N153" s="2058"/>
      <c r="O153" s="12"/>
      <c r="P153" s="12"/>
      <c r="Q153" s="11"/>
    </row>
    <row r="154" spans="1:17" ht="18.75">
      <c r="A154" s="12"/>
      <c r="B154" s="2062"/>
      <c r="C154" s="2063" t="s">
        <v>1644</v>
      </c>
      <c r="D154" s="2063"/>
      <c r="E154" s="2063"/>
      <c r="F154" s="2063"/>
      <c r="G154" s="11"/>
      <c r="H154" s="11"/>
      <c r="I154" s="11"/>
      <c r="J154" s="11"/>
      <c r="K154" s="11"/>
      <c r="L154" s="2060"/>
      <c r="M154" s="2058"/>
      <c r="N154" s="2058"/>
      <c r="O154" s="12"/>
      <c r="P154" s="12"/>
      <c r="Q154" s="11"/>
    </row>
    <row r="155" spans="1:17" ht="18.75">
      <c r="A155" s="12"/>
      <c r="B155" s="2062"/>
      <c r="C155" s="2064"/>
      <c r="D155" s="2057"/>
      <c r="E155" s="2057"/>
      <c r="F155" s="2057"/>
      <c r="G155" s="11"/>
      <c r="H155" s="11"/>
      <c r="I155" s="11"/>
      <c r="J155" s="11"/>
      <c r="K155" s="2060"/>
      <c r="L155" s="2060"/>
      <c r="M155" s="2058"/>
      <c r="N155" s="2058"/>
      <c r="O155" s="12"/>
      <c r="P155" s="12"/>
      <c r="Q155" s="11"/>
    </row>
    <row r="156" spans="1:17" ht="18.75">
      <c r="A156" s="12"/>
      <c r="B156" s="2056"/>
      <c r="C156" s="2061" t="s">
        <v>1645</v>
      </c>
      <c r="D156" s="2061"/>
      <c r="E156" s="2061"/>
      <c r="F156" s="2061"/>
      <c r="G156" s="11"/>
      <c r="H156" s="11"/>
      <c r="I156" s="11"/>
      <c r="J156" s="11"/>
      <c r="K156" s="11"/>
      <c r="L156" s="2060"/>
      <c r="M156" s="2058"/>
      <c r="N156" s="2058"/>
      <c r="O156" s="12"/>
      <c r="P156" s="12"/>
      <c r="Q156" s="11"/>
    </row>
    <row r="157" spans="1:17" ht="18.75">
      <c r="A157" s="12"/>
      <c r="B157" s="2056"/>
      <c r="C157" s="2056"/>
      <c r="D157" s="2056"/>
      <c r="E157" s="2056"/>
      <c r="F157" s="2056"/>
      <c r="G157" s="11"/>
      <c r="H157" s="11"/>
      <c r="I157" s="11"/>
      <c r="J157" s="11"/>
      <c r="K157" s="11"/>
      <c r="L157" s="2060"/>
      <c r="M157" s="2058"/>
      <c r="N157" s="2058"/>
      <c r="O157" s="12"/>
      <c r="P157" s="12"/>
      <c r="Q157" s="11"/>
    </row>
    <row r="158" spans="1:17" ht="18.75">
      <c r="A158" s="12"/>
      <c r="B158" s="2056"/>
      <c r="C158" s="2061" t="s">
        <v>1646</v>
      </c>
      <c r="D158" s="2061"/>
      <c r="E158" s="2061"/>
      <c r="F158" s="2061"/>
      <c r="G158" s="11"/>
      <c r="H158" s="11"/>
      <c r="I158" s="11"/>
      <c r="J158" s="11"/>
      <c r="K158" s="11"/>
      <c r="L158" s="2060"/>
      <c r="M158" s="2058"/>
      <c r="N158" s="2058"/>
      <c r="O158" s="12"/>
      <c r="P158" s="12"/>
      <c r="Q158" s="11"/>
    </row>
    <row r="159" spans="1:17" ht="18.75">
      <c r="A159" s="12"/>
      <c r="B159" s="2056"/>
      <c r="C159" s="940"/>
      <c r="D159" s="2057"/>
      <c r="E159" s="2057"/>
      <c r="F159" s="2057"/>
      <c r="G159" s="11"/>
      <c r="H159" s="11"/>
      <c r="I159" s="11"/>
      <c r="J159" s="11"/>
      <c r="K159" s="11"/>
      <c r="L159" s="2060"/>
      <c r="M159" s="2058"/>
      <c r="N159" s="2058"/>
      <c r="O159" s="12"/>
      <c r="P159" s="12"/>
      <c r="Q159" s="11"/>
    </row>
    <row r="160" spans="1:17" ht="16.5" customHeight="1">
      <c r="A160" s="12"/>
      <c r="B160" s="2065" t="s">
        <v>593</v>
      </c>
      <c r="C160" s="588"/>
      <c r="D160" s="589"/>
      <c r="E160" s="588"/>
      <c r="F160" s="588"/>
      <c r="G160" s="588"/>
      <c r="H160" s="588"/>
      <c r="I160" s="588"/>
      <c r="J160" s="588"/>
      <c r="K160" s="588"/>
      <c r="L160" s="12"/>
      <c r="M160" s="12"/>
      <c r="N160" s="12"/>
      <c r="O160" s="12"/>
      <c r="P160" s="12"/>
      <c r="Q160" s="12"/>
    </row>
    <row r="161" spans="1:17" ht="16.5" customHeight="1">
      <c r="A161" s="12"/>
      <c r="B161" s="2066"/>
      <c r="C161" s="588"/>
      <c r="D161" s="2067" t="s">
        <v>1647</v>
      </c>
      <c r="E161" s="2068"/>
      <c r="F161" s="2068"/>
      <c r="G161" s="588"/>
      <c r="H161" s="588"/>
      <c r="I161" s="588"/>
      <c r="J161" s="588"/>
      <c r="K161" s="588"/>
      <c r="L161" s="12"/>
      <c r="M161" s="12"/>
      <c r="N161" s="12"/>
      <c r="O161" s="12"/>
      <c r="P161" s="12"/>
      <c r="Q161" s="12"/>
    </row>
    <row r="162" spans="1:17" ht="20.100000000000001" customHeight="1">
      <c r="A162" s="12"/>
      <c r="B162" s="2069"/>
      <c r="C162" s="588"/>
      <c r="D162" s="2068" t="s">
        <v>594</v>
      </c>
      <c r="E162" s="588"/>
      <c r="F162" s="588"/>
      <c r="G162" s="588"/>
      <c r="H162" s="588"/>
      <c r="I162" s="588"/>
      <c r="J162" s="588"/>
      <c r="K162" s="588"/>
      <c r="L162" s="12"/>
      <c r="M162" s="12"/>
      <c r="N162" s="12"/>
      <c r="O162" s="12"/>
      <c r="P162" s="12"/>
      <c r="Q162" s="12"/>
    </row>
    <row r="163" spans="1:17" ht="20.100000000000001" customHeight="1">
      <c r="A163" s="12"/>
      <c r="B163" s="2069"/>
      <c r="C163" s="588"/>
      <c r="D163" s="2068" t="s">
        <v>1648</v>
      </c>
      <c r="E163" s="588"/>
      <c r="F163" s="588"/>
      <c r="G163" s="588"/>
      <c r="H163" s="588"/>
      <c r="I163" s="2067" t="s">
        <v>1649</v>
      </c>
      <c r="J163" s="588"/>
      <c r="K163" s="588"/>
      <c r="L163" s="12"/>
      <c r="M163" s="12"/>
      <c r="N163" s="12"/>
      <c r="O163" s="12"/>
      <c r="P163" s="12"/>
      <c r="Q163" s="12"/>
    </row>
    <row r="164" spans="1:17" ht="20.100000000000001" customHeight="1" thickBot="1">
      <c r="A164" s="12"/>
      <c r="B164" s="2070" t="s">
        <v>1650</v>
      </c>
      <c r="C164" s="591"/>
      <c r="D164" s="592"/>
      <c r="E164" s="591"/>
      <c r="F164" s="2071"/>
      <c r="G164" s="591"/>
      <c r="H164" s="591"/>
      <c r="I164" s="591"/>
      <c r="J164" s="591"/>
      <c r="K164" s="591"/>
      <c r="L164" s="12"/>
      <c r="M164" s="12"/>
      <c r="N164" s="12"/>
      <c r="O164" s="12"/>
      <c r="P164" s="12"/>
      <c r="Q164" s="12"/>
    </row>
    <row r="165" spans="1:17" ht="20.100000000000001" customHeight="1" thickTop="1" thickBot="1">
      <c r="A165" s="12"/>
      <c r="B165" s="2070"/>
      <c r="C165" s="2072"/>
      <c r="D165" s="2073">
        <f>LEN(F165)</f>
        <v>58</v>
      </c>
      <c r="E165" s="2074" t="s">
        <v>595</v>
      </c>
      <c r="F165" s="2075" t="s">
        <v>593</v>
      </c>
      <c r="G165" s="591"/>
      <c r="H165" s="591"/>
      <c r="I165" s="591"/>
      <c r="J165" s="591"/>
      <c r="K165" s="591"/>
      <c r="L165" s="12"/>
      <c r="M165" s="12"/>
      <c r="N165" s="12"/>
      <c r="O165" s="12"/>
      <c r="P165" s="12"/>
      <c r="Q165" s="12"/>
    </row>
    <row r="166" spans="1:17" ht="20.100000000000001" customHeight="1" thickTop="1">
      <c r="A166" s="12"/>
      <c r="B166" s="2070"/>
      <c r="C166" s="591"/>
      <c r="D166" s="591"/>
      <c r="E166" s="591"/>
      <c r="F166" s="2076"/>
      <c r="G166" s="591"/>
      <c r="H166" s="591"/>
      <c r="I166" s="591"/>
      <c r="J166" s="591"/>
      <c r="K166" s="591"/>
      <c r="L166" s="12"/>
      <c r="M166" s="12"/>
      <c r="N166" s="12"/>
      <c r="O166" s="12"/>
      <c r="P166" s="12"/>
      <c r="Q166" s="12"/>
    </row>
    <row r="167" spans="1:17" ht="20.100000000000001" customHeight="1">
      <c r="A167" s="12"/>
      <c r="B167" s="2070" t="s">
        <v>1651</v>
      </c>
      <c r="C167" s="2077"/>
      <c r="D167" s="2077"/>
      <c r="E167" s="2077"/>
      <c r="F167" s="2077"/>
      <c r="G167" s="2077"/>
      <c r="H167" s="2077"/>
      <c r="I167" s="2077"/>
      <c r="J167" s="2077"/>
      <c r="K167" s="2077"/>
      <c r="L167" s="12"/>
      <c r="M167" s="12"/>
      <c r="N167" s="12"/>
      <c r="O167" s="12"/>
      <c r="P167" s="12"/>
      <c r="Q167" s="12"/>
    </row>
    <row r="168" spans="1:17" ht="20.100000000000001" customHeight="1">
      <c r="A168" s="12"/>
      <c r="B168" s="2070"/>
      <c r="C168" s="2072"/>
      <c r="D168" s="2073">
        <f>LEN(F168)</f>
        <v>50</v>
      </c>
      <c r="E168" s="2074" t="s">
        <v>595</v>
      </c>
      <c r="F168" s="2078" t="str">
        <f>SUBSTITUTE(F165," ","")</f>
        <v>Utilitairepoursupprimerlesespacevidesdansunephrase</v>
      </c>
      <c r="G168" s="591"/>
      <c r="H168" s="591"/>
      <c r="I168" s="591"/>
      <c r="J168" s="591"/>
      <c r="K168" s="591"/>
      <c r="L168" s="12"/>
      <c r="M168" s="12"/>
      <c r="N168" s="12"/>
      <c r="O168" s="12"/>
      <c r="P168" s="12"/>
      <c r="Q168" s="12"/>
    </row>
    <row r="169" spans="1:17" ht="18">
      <c r="A169" s="12"/>
      <c r="B169" s="2070"/>
      <c r="C169" s="2070" t="s">
        <v>1652</v>
      </c>
      <c r="D169" s="2077"/>
      <c r="E169" s="2077"/>
      <c r="F169" s="2077"/>
      <c r="G169" s="2077"/>
      <c r="H169" s="2077"/>
      <c r="I169" s="2077"/>
      <c r="J169" s="2077"/>
      <c r="K169" s="2077"/>
      <c r="L169" s="12"/>
      <c r="M169" s="12"/>
      <c r="N169" s="12"/>
      <c r="O169" s="12"/>
      <c r="P169" s="12"/>
      <c r="Q169" s="12"/>
    </row>
    <row r="170" spans="1:17" ht="18">
      <c r="A170" s="12"/>
      <c r="B170" s="2079"/>
      <c r="C170" s="2070" t="s">
        <v>1653</v>
      </c>
      <c r="D170" s="2070"/>
      <c r="E170" s="2079"/>
      <c r="F170" s="2079"/>
      <c r="G170" s="2079"/>
      <c r="H170" s="2079"/>
      <c r="I170" s="2079"/>
      <c r="J170" s="2079"/>
      <c r="K170" s="2079"/>
      <c r="L170" s="12"/>
      <c r="M170" s="12"/>
      <c r="N170" s="12"/>
      <c r="O170" s="12"/>
      <c r="P170" s="12"/>
      <c r="Q170" s="12"/>
    </row>
    <row r="171" spans="1:17" ht="18">
      <c r="A171" s="12"/>
      <c r="B171" s="2079"/>
      <c r="C171" s="2070" t="s">
        <v>1654</v>
      </c>
      <c r="D171" s="2070"/>
      <c r="E171" s="2079"/>
      <c r="F171" s="2079"/>
      <c r="G171" s="2079"/>
      <c r="H171" s="2079"/>
      <c r="I171" s="2079"/>
      <c r="J171" s="2079"/>
      <c r="K171" s="2079"/>
      <c r="L171" s="12"/>
      <c r="M171" s="12"/>
      <c r="N171" s="12"/>
      <c r="O171" s="12"/>
      <c r="P171" s="12"/>
      <c r="Q171" s="12"/>
    </row>
    <row r="172" spans="1:17" ht="18">
      <c r="A172" s="12"/>
      <c r="B172" s="2079"/>
      <c r="C172" s="2070"/>
      <c r="D172" s="2070"/>
      <c r="E172" s="2079"/>
      <c r="F172" s="2079"/>
      <c r="G172" s="2079"/>
      <c r="H172" s="2079"/>
      <c r="I172" s="2079"/>
      <c r="J172" s="2079"/>
      <c r="K172" s="2079"/>
      <c r="L172" s="12"/>
      <c r="M172" s="12"/>
      <c r="N172" s="12"/>
      <c r="O172" s="12"/>
      <c r="P172" s="12"/>
      <c r="Q172" s="12"/>
    </row>
    <row r="173" spans="1:17" ht="15.75">
      <c r="A173" s="12"/>
      <c r="B173" s="2079"/>
      <c r="C173" s="2080" t="s">
        <v>1655</v>
      </c>
      <c r="D173" s="2081" t="s">
        <v>1656</v>
      </c>
      <c r="E173" s="2079"/>
      <c r="F173" s="2079"/>
      <c r="G173" s="2079"/>
      <c r="H173" s="2079"/>
      <c r="I173" s="2079"/>
      <c r="J173" s="2079"/>
      <c r="K173" s="2079"/>
      <c r="L173" s="12"/>
      <c r="M173" s="12"/>
      <c r="N173" s="12"/>
      <c r="O173" s="12"/>
      <c r="P173" s="12"/>
      <c r="Q173" s="12"/>
    </row>
    <row r="174" spans="1:17" ht="15" customHeight="1">
      <c r="B174" s="2079"/>
      <c r="C174" s="2079"/>
      <c r="D174" s="2079"/>
      <c r="E174" s="2079"/>
      <c r="F174" s="2079"/>
      <c r="G174" s="2079"/>
      <c r="H174" s="2079"/>
      <c r="I174" s="2079"/>
      <c r="J174" s="2079"/>
      <c r="K174" s="2079"/>
      <c r="L174" s="12"/>
      <c r="M174" s="12"/>
      <c r="N174" s="12"/>
      <c r="O174" s="12"/>
      <c r="P174" s="12"/>
      <c r="Q174" s="12"/>
    </row>
    <row r="175" spans="1:17">
      <c r="A175" s="12"/>
      <c r="B175" s="11"/>
      <c r="C175" s="11"/>
      <c r="D175" s="11"/>
      <c r="E175" s="11"/>
      <c r="F175" s="11"/>
      <c r="G175" s="11"/>
      <c r="H175" s="11"/>
      <c r="I175" s="11"/>
      <c r="J175" s="11"/>
      <c r="K175" s="11"/>
      <c r="L175" s="11"/>
      <c r="M175" s="12"/>
      <c r="N175" s="12"/>
      <c r="O175" s="12"/>
      <c r="P175" s="12"/>
      <c r="Q175" s="12"/>
    </row>
    <row r="176" spans="1:17" ht="18.75">
      <c r="A176" s="12"/>
      <c r="B176" s="11"/>
      <c r="C176" s="939"/>
      <c r="D176" s="940" t="s">
        <v>1645</v>
      </c>
      <c r="E176" s="2082"/>
      <c r="F176" s="2082"/>
      <c r="G176" s="12"/>
      <c r="H176" s="12"/>
      <c r="I176" s="12"/>
      <c r="J176" s="12"/>
      <c r="K176" s="12"/>
      <c r="L176" s="12"/>
      <c r="M176" s="12"/>
      <c r="N176" s="12"/>
      <c r="O176" s="12"/>
      <c r="P176" s="12"/>
      <c r="Q176" s="12"/>
    </row>
    <row r="177" spans="1:17">
      <c r="A177" s="12"/>
      <c r="B177" s="11"/>
      <c r="C177" s="4"/>
      <c r="D177" s="2083"/>
      <c r="E177" s="12"/>
      <c r="F177" s="12"/>
      <c r="G177" s="12"/>
      <c r="H177" s="12"/>
      <c r="I177" s="12"/>
      <c r="J177" s="12"/>
      <c r="K177" s="12"/>
      <c r="L177" s="12"/>
      <c r="M177" s="12"/>
      <c r="N177" s="12"/>
      <c r="O177" s="12"/>
      <c r="P177" s="12"/>
      <c r="Q177" s="12"/>
    </row>
    <row r="178" spans="1:17">
      <c r="A178" s="12"/>
      <c r="B178" s="11"/>
      <c r="C178" s="2084" t="s">
        <v>1657</v>
      </c>
      <c r="D178" s="4"/>
      <c r="E178" s="4"/>
      <c r="F178" s="12"/>
      <c r="G178" s="12"/>
      <c r="H178" s="12"/>
      <c r="I178" s="2085" t="s">
        <v>1658</v>
      </c>
      <c r="J178" s="2085" t="s">
        <v>1659</v>
      </c>
      <c r="K178" s="12"/>
      <c r="L178" s="12"/>
      <c r="M178" s="12"/>
      <c r="N178" s="12"/>
      <c r="O178" s="12"/>
      <c r="P178" s="12"/>
      <c r="Q178" s="12"/>
    </row>
    <row r="179" spans="1:17">
      <c r="A179" s="12"/>
      <c r="B179" s="11"/>
      <c r="C179" s="2086" t="s">
        <v>1660</v>
      </c>
      <c r="D179" s="4"/>
      <c r="E179" s="4"/>
      <c r="F179" s="12"/>
      <c r="G179" s="12"/>
      <c r="H179" s="12"/>
      <c r="I179" s="2087">
        <v>41422</v>
      </c>
      <c r="J179" s="2088">
        <v>4416</v>
      </c>
      <c r="K179" s="12"/>
      <c r="L179" s="12"/>
      <c r="M179" s="12"/>
      <c r="N179" s="12"/>
      <c r="O179" s="12"/>
      <c r="P179" s="12"/>
      <c r="Q179" s="12"/>
    </row>
    <row r="180" spans="1:17">
      <c r="A180" s="12"/>
      <c r="B180" s="11"/>
      <c r="C180" s="2086" t="s">
        <v>1661</v>
      </c>
      <c r="D180" s="4"/>
      <c r="E180" s="4"/>
      <c r="F180" s="12"/>
      <c r="G180" s="12"/>
      <c r="H180" s="12"/>
      <c r="I180" s="2087">
        <v>41092</v>
      </c>
      <c r="J180" s="2088">
        <v>14900</v>
      </c>
      <c r="K180" s="12"/>
      <c r="L180" s="12"/>
      <c r="M180" s="12"/>
      <c r="N180" s="12"/>
      <c r="O180" s="12"/>
      <c r="P180" s="12"/>
      <c r="Q180" s="12"/>
    </row>
    <row r="181" spans="1:17">
      <c r="A181" s="12"/>
      <c r="B181" s="11"/>
      <c r="C181" s="2086" t="s">
        <v>1662</v>
      </c>
      <c r="D181" s="4"/>
      <c r="E181" s="4"/>
      <c r="F181" s="12"/>
      <c r="G181" s="12"/>
      <c r="H181" s="12"/>
      <c r="I181" s="2087">
        <v>41062</v>
      </c>
      <c r="J181" s="2088">
        <v>36257</v>
      </c>
      <c r="K181" s="12"/>
      <c r="L181" s="12"/>
      <c r="M181" s="12"/>
      <c r="N181" s="12"/>
      <c r="O181" s="12"/>
      <c r="P181" s="12"/>
      <c r="Q181" s="12"/>
    </row>
    <row r="182" spans="1:17">
      <c r="A182" s="12"/>
      <c r="B182" s="11"/>
      <c r="C182" s="2086" t="s">
        <v>1663</v>
      </c>
      <c r="D182" s="4"/>
      <c r="E182" s="4"/>
      <c r="F182" s="12"/>
      <c r="G182" s="12"/>
      <c r="H182" s="12"/>
      <c r="I182" s="2087">
        <v>41062</v>
      </c>
      <c r="J182" s="2088">
        <v>14390</v>
      </c>
      <c r="K182" s="12"/>
      <c r="L182" s="12"/>
      <c r="M182" s="12"/>
      <c r="N182" s="12"/>
      <c r="O182" s="12"/>
      <c r="P182" s="12"/>
      <c r="Q182" s="12"/>
    </row>
    <row r="183" spans="1:17">
      <c r="A183" s="12"/>
      <c r="B183" s="11"/>
      <c r="C183" s="2089" t="s">
        <v>1664</v>
      </c>
      <c r="D183" s="4"/>
      <c r="E183" s="4"/>
      <c r="F183" s="12"/>
      <c r="G183" s="12"/>
      <c r="H183" s="12"/>
      <c r="I183" s="2087">
        <v>41052</v>
      </c>
      <c r="J183" s="2088">
        <v>48910</v>
      </c>
      <c r="K183" s="12"/>
      <c r="L183" s="12"/>
      <c r="M183" s="12"/>
      <c r="N183" s="12"/>
      <c r="O183" s="12"/>
      <c r="P183" s="12"/>
      <c r="Q183" s="12"/>
    </row>
    <row r="184" spans="1:17">
      <c r="A184" s="12"/>
      <c r="B184" s="11"/>
      <c r="C184" s="2086" t="s">
        <v>1665</v>
      </c>
      <c r="D184" s="4"/>
      <c r="E184" s="4"/>
      <c r="F184" s="12"/>
      <c r="G184" s="12"/>
      <c r="H184" s="12"/>
      <c r="I184" s="2087">
        <v>41025</v>
      </c>
      <c r="J184" s="2088">
        <v>14751</v>
      </c>
      <c r="K184" s="12"/>
      <c r="L184" s="12"/>
      <c r="M184" s="12"/>
      <c r="N184" s="12"/>
      <c r="O184" s="12"/>
      <c r="P184" s="12"/>
      <c r="Q184" s="12"/>
    </row>
    <row r="185" spans="1:17">
      <c r="A185" s="12"/>
      <c r="B185" s="11"/>
      <c r="C185" s="2086" t="s">
        <v>1666</v>
      </c>
      <c r="D185" s="4"/>
      <c r="E185" s="4"/>
      <c r="F185" s="12"/>
      <c r="G185" s="12"/>
      <c r="H185" s="12"/>
      <c r="I185" s="2087">
        <v>40848</v>
      </c>
      <c r="J185" s="2088">
        <v>10084</v>
      </c>
      <c r="K185" s="12"/>
      <c r="L185" s="12"/>
      <c r="M185" s="12"/>
      <c r="N185" s="12"/>
      <c r="O185" s="12"/>
      <c r="P185" s="12"/>
      <c r="Q185" s="12"/>
    </row>
    <row r="186" spans="1:17">
      <c r="A186" s="12"/>
      <c r="B186" s="11"/>
      <c r="C186" s="2086" t="s">
        <v>1667</v>
      </c>
      <c r="D186" s="4"/>
      <c r="E186" s="4"/>
      <c r="F186" s="12"/>
      <c r="G186" s="12"/>
      <c r="H186" s="12"/>
      <c r="I186" s="2087">
        <v>40454</v>
      </c>
      <c r="J186" s="2088">
        <v>45222</v>
      </c>
      <c r="K186" s="12"/>
      <c r="L186" s="12"/>
      <c r="M186" s="12"/>
      <c r="N186" s="12"/>
      <c r="O186" s="12"/>
      <c r="P186" s="12"/>
      <c r="Q186" s="12"/>
    </row>
    <row r="187" spans="1:17">
      <c r="A187" s="12"/>
      <c r="B187" s="11"/>
      <c r="C187" s="2086" t="s">
        <v>1668</v>
      </c>
      <c r="D187" s="4"/>
      <c r="E187" s="4"/>
      <c r="F187" s="12"/>
      <c r="G187" s="12"/>
      <c r="H187" s="12"/>
      <c r="I187" s="2087">
        <v>40294</v>
      </c>
      <c r="J187" s="2088">
        <v>65784</v>
      </c>
      <c r="K187" s="12"/>
      <c r="L187" s="12"/>
      <c r="M187" s="12"/>
      <c r="N187" s="12"/>
      <c r="O187" s="12"/>
      <c r="P187" s="12"/>
      <c r="Q187" s="12"/>
    </row>
    <row r="188" spans="1:17">
      <c r="A188" s="12"/>
      <c r="B188" s="11"/>
      <c r="C188" s="2086" t="s">
        <v>1669</v>
      </c>
      <c r="D188" s="4"/>
      <c r="E188" s="4"/>
      <c r="F188" s="12"/>
      <c r="G188" s="12"/>
      <c r="H188" s="12"/>
      <c r="I188" s="2087">
        <v>40273</v>
      </c>
      <c r="J188" s="2088">
        <v>96965</v>
      </c>
      <c r="K188" s="12"/>
      <c r="L188" s="12"/>
      <c r="M188" s="12"/>
      <c r="N188" s="12"/>
      <c r="O188" s="12"/>
      <c r="P188" s="12"/>
      <c r="Q188" s="12"/>
    </row>
    <row r="189" spans="1:17">
      <c r="A189" s="12"/>
      <c r="B189" s="11"/>
      <c r="C189" s="2086" t="s">
        <v>1670</v>
      </c>
      <c r="D189" s="4"/>
      <c r="E189" s="4"/>
      <c r="F189" s="12"/>
      <c r="G189" s="12"/>
      <c r="H189" s="12"/>
      <c r="I189" s="2087">
        <v>40273</v>
      </c>
      <c r="J189" s="2088">
        <v>45902</v>
      </c>
      <c r="K189" s="12"/>
      <c r="L189" s="12"/>
      <c r="M189" s="12"/>
      <c r="N189" s="12"/>
      <c r="O189" s="12"/>
      <c r="P189" s="12"/>
      <c r="Q189" s="12"/>
    </row>
    <row r="190" spans="1:17">
      <c r="A190" s="12"/>
      <c r="B190" s="11"/>
      <c r="C190" s="2086" t="s">
        <v>1671</v>
      </c>
      <c r="D190" s="4"/>
      <c r="E190" s="4"/>
      <c r="F190" s="12"/>
      <c r="G190" s="12"/>
      <c r="H190" s="12"/>
      <c r="I190" s="2087">
        <v>40250</v>
      </c>
      <c r="J190" s="2088">
        <v>122444</v>
      </c>
      <c r="K190" s="12"/>
      <c r="L190" s="12"/>
      <c r="M190" s="12"/>
      <c r="N190" s="12"/>
      <c r="O190" s="12"/>
      <c r="P190" s="12"/>
      <c r="Q190" s="12"/>
    </row>
    <row r="191" spans="1:17">
      <c r="A191" s="12"/>
      <c r="B191" s="11"/>
      <c r="C191" s="2086" t="s">
        <v>1672</v>
      </c>
      <c r="D191" s="4"/>
      <c r="E191" s="4"/>
      <c r="F191" s="12"/>
      <c r="G191" s="12"/>
      <c r="H191" s="12"/>
      <c r="I191" s="2087">
        <v>40182</v>
      </c>
      <c r="J191" s="2088">
        <v>100241</v>
      </c>
      <c r="K191" s="12"/>
      <c r="L191" s="12"/>
      <c r="M191" s="12"/>
      <c r="N191" s="12"/>
      <c r="O191" s="12"/>
      <c r="P191" s="12"/>
      <c r="Q191" s="12"/>
    </row>
    <row r="192" spans="1:17">
      <c r="A192" s="12"/>
      <c r="B192" s="11"/>
      <c r="C192" s="2086" t="s">
        <v>1673</v>
      </c>
      <c r="D192" s="4"/>
      <c r="E192" s="4"/>
      <c r="F192" s="12"/>
      <c r="G192" s="12"/>
      <c r="H192" s="12"/>
      <c r="I192" s="2087">
        <v>40138</v>
      </c>
      <c r="J192" s="2088">
        <v>23956</v>
      </c>
      <c r="K192" s="12"/>
      <c r="L192" s="12"/>
      <c r="M192" s="12"/>
      <c r="N192" s="12"/>
      <c r="O192" s="12"/>
      <c r="P192" s="12"/>
      <c r="Q192" s="12"/>
    </row>
    <row r="193" spans="1:17">
      <c r="A193" s="12"/>
      <c r="B193" s="11"/>
      <c r="C193" s="2086" t="s">
        <v>1674</v>
      </c>
      <c r="D193" s="4"/>
      <c r="E193" s="4"/>
      <c r="F193" s="12"/>
      <c r="G193" s="12"/>
      <c r="H193" s="12"/>
      <c r="I193" s="2087">
        <v>40125</v>
      </c>
      <c r="J193" s="2088">
        <v>113684</v>
      </c>
      <c r="K193" s="12"/>
      <c r="L193" s="12"/>
      <c r="M193" s="12"/>
      <c r="N193" s="12"/>
      <c r="O193" s="12"/>
      <c r="P193" s="12"/>
      <c r="Q193" s="12"/>
    </row>
    <row r="194" spans="1:17">
      <c r="A194" s="12"/>
      <c r="B194" s="11"/>
      <c r="C194" s="2086" t="s">
        <v>1675</v>
      </c>
      <c r="D194" s="4"/>
      <c r="E194" s="4"/>
      <c r="F194" s="12"/>
      <c r="G194" s="12"/>
      <c r="H194" s="12"/>
      <c r="I194" s="2087">
        <v>40111</v>
      </c>
      <c r="J194" s="2088">
        <v>27154</v>
      </c>
      <c r="K194" s="12"/>
      <c r="L194" s="12"/>
      <c r="M194" s="12"/>
      <c r="N194" s="12"/>
      <c r="O194" s="12"/>
      <c r="P194" s="12"/>
      <c r="Q194" s="12"/>
    </row>
    <row r="195" spans="1:17">
      <c r="A195" s="12"/>
      <c r="B195" s="11"/>
      <c r="C195" s="2086" t="s">
        <v>1676</v>
      </c>
      <c r="D195" s="4"/>
      <c r="E195" s="4"/>
      <c r="F195" s="12"/>
      <c r="G195" s="12"/>
      <c r="H195" s="12"/>
      <c r="I195" s="2087">
        <v>40096</v>
      </c>
      <c r="J195" s="2088">
        <v>25774</v>
      </c>
      <c r="K195" s="12"/>
      <c r="L195" s="12"/>
      <c r="M195" s="12"/>
      <c r="N195" s="12"/>
      <c r="O195" s="12"/>
      <c r="P195" s="12"/>
      <c r="Q195" s="12"/>
    </row>
    <row r="196" spans="1:17">
      <c r="A196" s="12"/>
      <c r="B196" s="11"/>
      <c r="C196" s="2086" t="s">
        <v>1677</v>
      </c>
      <c r="D196" s="4"/>
      <c r="E196" s="4"/>
      <c r="F196" s="12"/>
      <c r="G196" s="12"/>
      <c r="H196" s="12"/>
      <c r="I196" s="2087">
        <v>40085</v>
      </c>
      <c r="J196" s="2088">
        <v>79344</v>
      </c>
      <c r="K196" s="12"/>
      <c r="L196" s="12"/>
      <c r="M196" s="12"/>
      <c r="N196" s="12"/>
      <c r="O196" s="12"/>
      <c r="P196" s="12"/>
      <c r="Q196" s="12"/>
    </row>
    <row r="197" spans="1:17">
      <c r="A197" s="12"/>
      <c r="B197" s="11"/>
      <c r="C197" s="2086" t="s">
        <v>1678</v>
      </c>
      <c r="D197" s="4"/>
      <c r="E197" s="4"/>
      <c r="F197" s="12"/>
      <c r="G197" s="12"/>
      <c r="H197" s="12"/>
      <c r="I197" s="2087">
        <v>40068</v>
      </c>
      <c r="J197" s="2088">
        <v>145176</v>
      </c>
      <c r="K197" s="12"/>
      <c r="L197" s="12"/>
      <c r="M197" s="12"/>
      <c r="N197" s="12"/>
      <c r="O197" s="12"/>
      <c r="P197" s="12"/>
      <c r="Q197" s="12"/>
    </row>
    <row r="198" spans="1:17">
      <c r="A198" s="12"/>
      <c r="B198" s="11"/>
      <c r="C198" s="2086" t="s">
        <v>1679</v>
      </c>
      <c r="D198" s="4"/>
      <c r="E198" s="4"/>
      <c r="F198" s="12"/>
      <c r="G198" s="12"/>
      <c r="H198" s="12"/>
      <c r="I198" s="2087">
        <v>40048</v>
      </c>
      <c r="J198" s="2088">
        <v>7657</v>
      </c>
      <c r="K198" s="12"/>
      <c r="L198" s="12"/>
      <c r="M198" s="12"/>
      <c r="N198" s="12"/>
      <c r="O198" s="12"/>
      <c r="P198" s="12"/>
      <c r="Q198" s="12"/>
    </row>
    <row r="199" spans="1:17">
      <c r="A199" s="12"/>
      <c r="B199" s="11"/>
      <c r="C199" s="2086" t="s">
        <v>1680</v>
      </c>
      <c r="D199" s="4"/>
      <c r="E199" s="4"/>
      <c r="F199" s="12"/>
      <c r="G199" s="12"/>
      <c r="H199" s="12"/>
      <c r="I199" s="2087">
        <v>40044</v>
      </c>
      <c r="J199" s="2088">
        <v>45164</v>
      </c>
      <c r="K199" s="12"/>
      <c r="L199" s="12"/>
      <c r="M199" s="12"/>
      <c r="N199" s="12"/>
      <c r="O199" s="12"/>
      <c r="P199" s="12"/>
      <c r="Q199" s="12"/>
    </row>
    <row r="200" spans="1:17">
      <c r="A200" s="12"/>
      <c r="B200" s="11"/>
      <c r="C200" s="2086" t="s">
        <v>1681</v>
      </c>
      <c r="D200" s="4"/>
      <c r="E200" s="4"/>
      <c r="F200" s="12"/>
      <c r="G200" s="12"/>
      <c r="H200" s="12"/>
      <c r="I200" s="2087">
        <v>40020</v>
      </c>
      <c r="J200" s="2088">
        <v>105218</v>
      </c>
      <c r="K200" s="12"/>
      <c r="L200" s="12"/>
      <c r="M200" s="12"/>
      <c r="N200" s="12"/>
      <c r="O200" s="12"/>
      <c r="P200" s="12"/>
      <c r="Q200" s="12"/>
    </row>
    <row r="201" spans="1:17">
      <c r="A201" s="12"/>
      <c r="B201" s="11"/>
      <c r="C201" s="2086" t="s">
        <v>1682</v>
      </c>
      <c r="D201" s="4"/>
      <c r="E201" s="4"/>
      <c r="F201" s="12"/>
      <c r="G201" s="12"/>
      <c r="H201" s="12"/>
      <c r="I201" s="2087">
        <v>39788</v>
      </c>
      <c r="J201" s="2088">
        <v>59780</v>
      </c>
      <c r="K201" s="12"/>
      <c r="L201" s="12"/>
      <c r="M201" s="12"/>
      <c r="N201" s="12"/>
      <c r="O201" s="12"/>
      <c r="P201" s="12"/>
      <c r="Q201" s="12"/>
    </row>
    <row r="202" spans="1:17">
      <c r="A202" s="12"/>
      <c r="B202" s="11"/>
      <c r="C202" s="2086" t="s">
        <v>1683</v>
      </c>
      <c r="D202" s="4"/>
      <c r="E202" s="4"/>
      <c r="F202" s="12"/>
      <c r="G202" s="12"/>
      <c r="H202" s="12"/>
      <c r="I202" s="2087">
        <v>39787</v>
      </c>
      <c r="J202" s="2088">
        <v>75563</v>
      </c>
      <c r="K202" s="12"/>
      <c r="L202" s="12"/>
      <c r="M202" s="12"/>
      <c r="N202" s="12"/>
      <c r="O202" s="12"/>
      <c r="P202" s="12"/>
      <c r="Q202" s="12"/>
    </row>
    <row r="203" spans="1:17">
      <c r="A203" s="12"/>
      <c r="B203" s="11"/>
      <c r="C203" s="2086" t="s">
        <v>1684</v>
      </c>
      <c r="D203" s="4"/>
      <c r="E203" s="4"/>
      <c r="F203" s="12"/>
      <c r="G203" s="12"/>
      <c r="H203" s="12"/>
      <c r="I203" s="2087">
        <v>39787</v>
      </c>
      <c r="J203" s="2088">
        <v>15781</v>
      </c>
      <c r="K203" s="12"/>
      <c r="L203" s="12"/>
      <c r="M203" s="12"/>
      <c r="N203" s="12"/>
      <c r="O203" s="12"/>
      <c r="P203" s="12"/>
      <c r="Q203" s="12"/>
    </row>
    <row r="204" spans="1:17">
      <c r="A204" s="12"/>
      <c r="B204" s="11"/>
      <c r="C204" s="2086" t="s">
        <v>1685</v>
      </c>
      <c r="D204" s="4"/>
      <c r="E204" s="4"/>
      <c r="F204" s="12"/>
      <c r="G204" s="12"/>
      <c r="H204" s="12"/>
      <c r="I204" s="12"/>
      <c r="J204" s="12"/>
      <c r="K204" s="12"/>
      <c r="L204" s="12"/>
      <c r="M204" s="12"/>
      <c r="N204" s="12"/>
      <c r="O204" s="12"/>
      <c r="P204" s="12"/>
      <c r="Q204" s="12"/>
    </row>
    <row r="205" spans="1:17" ht="20.100000000000001" customHeight="1">
      <c r="B205" s="4"/>
      <c r="C205" s="4"/>
      <c r="D205" s="4"/>
      <c r="E205" s="1930"/>
      <c r="F205" s="1930"/>
      <c r="G205" s="4"/>
      <c r="H205" s="4"/>
      <c r="I205" s="4"/>
      <c r="J205" s="4"/>
      <c r="K205" s="4"/>
      <c r="L205" s="12"/>
      <c r="M205" s="12"/>
      <c r="N205" s="12"/>
      <c r="O205" s="12"/>
      <c r="P205" s="12"/>
      <c r="Q205" s="12"/>
    </row>
    <row r="206" spans="1:17" ht="20.100000000000001" customHeight="1">
      <c r="B206" s="4"/>
      <c r="C206" s="2090" t="s">
        <v>1686</v>
      </c>
      <c r="D206" s="4"/>
      <c r="E206" s="1930"/>
      <c r="F206" s="1930"/>
      <c r="G206" s="4"/>
      <c r="H206" s="4"/>
      <c r="I206" s="4"/>
      <c r="J206" s="4"/>
      <c r="K206" s="4"/>
      <c r="L206" s="12"/>
      <c r="M206" s="12"/>
      <c r="N206" s="12"/>
      <c r="O206" s="12"/>
      <c r="P206" s="12"/>
      <c r="Q206" s="12"/>
    </row>
    <row r="207" spans="1:17" ht="20.100000000000001" customHeight="1">
      <c r="B207" s="4"/>
      <c r="C207" s="4"/>
      <c r="D207" s="4"/>
      <c r="E207" s="1930"/>
      <c r="F207" s="1930"/>
      <c r="G207" s="4"/>
      <c r="H207" s="4"/>
      <c r="I207" s="4"/>
      <c r="J207" s="4"/>
      <c r="K207" s="4"/>
      <c r="L207" s="12"/>
      <c r="M207" s="12"/>
      <c r="N207" s="12"/>
      <c r="O207" s="12"/>
      <c r="P207" s="12"/>
      <c r="Q207" s="12"/>
    </row>
    <row r="208" spans="1:17" ht="20.100000000000001" customHeight="1">
      <c r="B208" s="4"/>
      <c r="C208" s="4"/>
      <c r="D208" s="4"/>
      <c r="E208" s="1930"/>
      <c r="F208" s="1930"/>
      <c r="G208" s="4"/>
      <c r="H208" s="4"/>
      <c r="I208" s="4"/>
      <c r="J208" s="4"/>
      <c r="K208" s="4"/>
      <c r="L208" s="12"/>
      <c r="M208" s="12"/>
      <c r="N208" s="12"/>
      <c r="O208" s="12"/>
      <c r="P208" s="12"/>
      <c r="Q208" s="12"/>
    </row>
    <row r="209" spans="1:1310" ht="20.100000000000001" customHeight="1">
      <c r="B209" s="4"/>
      <c r="C209" s="4"/>
      <c r="D209" s="4"/>
      <c r="E209" s="1930"/>
      <c r="F209" s="1930"/>
      <c r="G209" s="4"/>
      <c r="H209" s="4"/>
      <c r="I209" s="4"/>
      <c r="J209" s="4"/>
      <c r="K209" s="4"/>
      <c r="L209" s="12"/>
      <c r="M209" s="12"/>
      <c r="N209" s="12"/>
      <c r="O209" s="12"/>
      <c r="P209" s="12"/>
      <c r="Q209" s="12"/>
    </row>
    <row r="210" spans="1:1310" ht="20.100000000000001" customHeight="1">
      <c r="B210" s="4"/>
      <c r="C210" s="4"/>
      <c r="D210" s="4"/>
      <c r="E210" s="1930"/>
      <c r="F210" s="1930"/>
      <c r="G210" s="4"/>
      <c r="H210" s="4"/>
      <c r="I210" s="4"/>
      <c r="J210" s="4"/>
      <c r="K210" s="4"/>
      <c r="L210" s="12"/>
      <c r="M210" s="12"/>
      <c r="N210" s="12"/>
      <c r="O210" s="12"/>
      <c r="P210" s="12"/>
      <c r="Q210" s="12"/>
    </row>
    <row r="211" spans="1:1310" ht="20.100000000000001" customHeight="1">
      <c r="B211" s="4"/>
      <c r="C211" s="4"/>
      <c r="D211" s="4"/>
      <c r="E211" s="1930"/>
      <c r="F211" s="1930"/>
      <c r="G211" s="4"/>
      <c r="H211" s="4"/>
      <c r="I211" s="4"/>
      <c r="J211" s="4"/>
      <c r="K211" s="4"/>
      <c r="L211" s="12"/>
      <c r="M211" s="12"/>
      <c r="N211" s="12"/>
      <c r="O211" s="12"/>
      <c r="P211" s="12"/>
      <c r="Q211" s="12"/>
    </row>
    <row r="212" spans="1:1310" ht="20.100000000000001" customHeight="1">
      <c r="B212" s="4"/>
      <c r="C212" s="4"/>
      <c r="D212" s="4"/>
      <c r="E212" s="1930"/>
      <c r="F212" s="1930"/>
      <c r="G212" s="4"/>
      <c r="H212" s="4"/>
      <c r="I212" s="4"/>
      <c r="J212" s="4"/>
      <c r="K212" s="4"/>
      <c r="L212" s="12"/>
      <c r="M212" s="12"/>
      <c r="N212" s="12"/>
      <c r="O212" s="12"/>
      <c r="P212" s="12"/>
      <c r="Q212" s="12"/>
    </row>
    <row r="213" spans="1:1310" ht="20.100000000000001" customHeight="1">
      <c r="B213" s="4"/>
      <c r="C213" s="4"/>
      <c r="D213" s="4"/>
      <c r="E213" s="1930"/>
      <c r="F213" s="1930"/>
      <c r="G213" s="4"/>
      <c r="H213" s="4"/>
      <c r="I213" s="4"/>
      <c r="J213" s="4"/>
      <c r="K213" s="4"/>
      <c r="L213" s="12"/>
      <c r="M213" s="12"/>
      <c r="N213" s="12"/>
      <c r="O213" s="12"/>
      <c r="P213" s="12"/>
      <c r="Q213" s="12"/>
    </row>
    <row r="214" spans="1:1310" ht="20.100000000000001" customHeight="1">
      <c r="B214" s="4"/>
      <c r="C214" s="4"/>
      <c r="D214" s="4"/>
      <c r="E214" s="1930"/>
      <c r="F214" s="1930"/>
      <c r="G214" s="4"/>
      <c r="H214" s="4"/>
      <c r="I214" s="4"/>
      <c r="J214" s="4"/>
      <c r="K214" s="4"/>
      <c r="L214" s="12"/>
      <c r="M214" s="12"/>
      <c r="N214" s="12"/>
      <c r="O214" s="12"/>
      <c r="P214" s="12"/>
      <c r="Q214" s="12"/>
    </row>
    <row r="215" spans="1:1310" ht="20.100000000000001" customHeight="1">
      <c r="B215" s="4"/>
      <c r="C215" s="4"/>
      <c r="D215" s="4"/>
      <c r="E215" s="1930"/>
      <c r="F215" s="1930"/>
      <c r="G215" s="4"/>
      <c r="H215" s="4"/>
      <c r="I215" s="4"/>
      <c r="J215" s="4"/>
      <c r="K215" s="4"/>
      <c r="L215" s="12"/>
      <c r="M215" s="12"/>
      <c r="N215" s="12"/>
      <c r="O215" s="12"/>
      <c r="P215" s="12"/>
      <c r="Q215" s="12"/>
    </row>
    <row r="216" spans="1:1310" ht="20.100000000000001" customHeight="1">
      <c r="B216" s="4"/>
      <c r="C216" s="4"/>
      <c r="D216" s="4"/>
      <c r="E216" s="1930"/>
      <c r="F216" s="1930"/>
      <c r="G216" s="4"/>
      <c r="H216" s="4"/>
      <c r="I216" s="4"/>
      <c r="J216" s="4"/>
      <c r="K216" s="4"/>
      <c r="L216" s="12"/>
      <c r="M216" s="12"/>
      <c r="N216" s="12"/>
      <c r="O216" s="12"/>
      <c r="P216" s="12"/>
      <c r="Q216" s="12"/>
    </row>
    <row r="217" spans="1:1310" ht="20.100000000000001" customHeight="1">
      <c r="B217" s="4"/>
      <c r="C217" s="4"/>
      <c r="D217" s="4"/>
      <c r="E217" s="1930"/>
      <c r="F217" s="1930"/>
      <c r="G217" s="4"/>
      <c r="H217" s="4"/>
      <c r="I217" s="4"/>
      <c r="J217" s="4"/>
      <c r="K217" s="4"/>
      <c r="L217" s="12"/>
      <c r="M217" s="12"/>
      <c r="N217" s="12"/>
      <c r="O217" s="12"/>
      <c r="P217" s="12"/>
      <c r="Q217" s="12"/>
    </row>
    <row r="218" spans="1:1310" ht="20.100000000000001" customHeight="1">
      <c r="B218" s="4"/>
      <c r="C218" s="4"/>
      <c r="D218" s="4"/>
      <c r="E218" s="1930"/>
      <c r="F218" s="1930"/>
      <c r="G218" s="4"/>
      <c r="H218" s="4"/>
      <c r="I218" s="4"/>
      <c r="J218" s="4"/>
      <c r="K218" s="4"/>
      <c r="L218" s="12"/>
      <c r="M218" s="12"/>
      <c r="N218" s="12"/>
      <c r="O218" s="12"/>
      <c r="P218" s="12"/>
      <c r="Q218" s="12"/>
    </row>
    <row r="219" spans="1:1310" s="2094" customFormat="1" ht="23.25" customHeight="1">
      <c r="A219" s="2091">
        <v>1</v>
      </c>
      <c r="B219" s="2092" t="s">
        <v>1687</v>
      </c>
      <c r="C219" s="2092"/>
      <c r="D219" s="2092"/>
      <c r="E219" s="2092"/>
      <c r="F219" s="2092"/>
      <c r="G219" s="2092"/>
      <c r="H219" s="2092"/>
      <c r="I219" s="2092"/>
      <c r="J219" s="2092"/>
      <c r="K219" s="2092"/>
      <c r="L219" s="2092"/>
      <c r="M219" s="2092"/>
      <c r="N219" s="2092"/>
      <c r="O219" s="2092"/>
      <c r="P219" s="2092"/>
      <c r="Q219" s="2092"/>
      <c r="R219" s="681"/>
      <c r="S219" s="681"/>
      <c r="T219" s="681"/>
      <c r="U219" s="681"/>
      <c r="V219" s="681"/>
      <c r="W219" s="681"/>
      <c r="X219" s="681"/>
      <c r="Y219" s="681"/>
      <c r="Z219" s="681"/>
      <c r="AA219" s="681"/>
      <c r="AB219" s="681"/>
      <c r="AC219" s="681"/>
      <c r="AD219" s="2093"/>
      <c r="AE219" s="2093"/>
      <c r="AF219" s="2093"/>
      <c r="AG219" s="2093"/>
      <c r="AH219" s="2093"/>
      <c r="AI219" s="2093"/>
      <c r="AJ219" s="2093"/>
      <c r="AK219" s="2093"/>
      <c r="AL219" s="2093"/>
      <c r="AM219" s="2093"/>
      <c r="AN219" s="2093"/>
      <c r="AO219" s="2093"/>
      <c r="AP219" s="2093"/>
      <c r="AQ219" s="2093"/>
      <c r="AR219" s="2093"/>
      <c r="AS219" s="2093"/>
      <c r="AT219" s="2093"/>
      <c r="AU219" s="2093"/>
      <c r="AV219" s="2093"/>
      <c r="AW219" s="2093"/>
      <c r="AX219" s="2093"/>
      <c r="AY219" s="2093"/>
      <c r="AZ219" s="2093"/>
      <c r="BA219" s="2093"/>
      <c r="BB219" s="2093"/>
      <c r="BC219" s="2093"/>
      <c r="BD219" s="2093"/>
      <c r="BE219" s="2093"/>
      <c r="BF219" s="2093"/>
      <c r="BG219" s="2093"/>
      <c r="BH219" s="2093"/>
      <c r="BI219" s="2093"/>
      <c r="BJ219" s="2093"/>
      <c r="BK219" s="2093"/>
      <c r="BL219" s="2093"/>
      <c r="BM219" s="2093"/>
      <c r="BN219" s="2093"/>
      <c r="BO219" s="2093"/>
      <c r="BP219" s="2093"/>
      <c r="BQ219" s="2093"/>
      <c r="BR219" s="2093"/>
      <c r="BS219" s="2093"/>
      <c r="BT219" s="2093"/>
      <c r="BU219" s="2093"/>
      <c r="BV219" s="2093"/>
      <c r="BW219" s="2093"/>
      <c r="BX219" s="2093"/>
      <c r="BY219" s="2093"/>
      <c r="BZ219" s="2093"/>
      <c r="CA219" s="2093"/>
      <c r="CB219" s="2093"/>
      <c r="CC219" s="2093"/>
      <c r="CD219" s="2093"/>
      <c r="CE219" s="2093"/>
      <c r="CF219" s="2093"/>
      <c r="CG219" s="2093"/>
      <c r="CH219" s="2093"/>
      <c r="CI219" s="2093"/>
      <c r="CJ219" s="2093"/>
      <c r="CK219" s="2093"/>
      <c r="CL219" s="2093"/>
      <c r="CM219" s="2093"/>
      <c r="CN219" s="2093"/>
      <c r="CO219" s="2093"/>
      <c r="CP219" s="2093"/>
      <c r="CQ219" s="2093"/>
      <c r="CR219" s="2093"/>
      <c r="CS219" s="2093"/>
      <c r="CT219" s="2093"/>
      <c r="CU219" s="2093"/>
      <c r="CV219" s="2093"/>
      <c r="CW219" s="2093"/>
      <c r="CX219" s="2093"/>
      <c r="CY219" s="2093"/>
      <c r="CZ219" s="2093"/>
      <c r="DA219" s="2093"/>
      <c r="DB219" s="2093"/>
      <c r="DC219" s="2093"/>
      <c r="DD219" s="2093"/>
      <c r="DE219" s="2093"/>
      <c r="DF219" s="2093"/>
      <c r="DG219" s="2093"/>
      <c r="DH219" s="2093"/>
      <c r="DI219" s="2093"/>
      <c r="DJ219" s="2093"/>
      <c r="DK219" s="2093"/>
      <c r="DL219" s="2093"/>
      <c r="DM219" s="2093"/>
      <c r="DN219" s="2093"/>
      <c r="DO219" s="2093"/>
      <c r="DP219" s="2093"/>
      <c r="DQ219" s="2093"/>
      <c r="DR219" s="2093"/>
      <c r="DS219" s="2093"/>
      <c r="DT219" s="2093"/>
      <c r="DU219" s="2093"/>
      <c r="DV219" s="2093"/>
      <c r="DW219" s="2093"/>
      <c r="DX219" s="2093"/>
      <c r="DY219" s="2093"/>
      <c r="DZ219" s="2093"/>
      <c r="EA219" s="2093"/>
      <c r="EB219" s="2093"/>
      <c r="EC219" s="2093"/>
      <c r="ED219" s="2093"/>
      <c r="EE219" s="2093"/>
      <c r="EF219" s="2093"/>
      <c r="EG219" s="2093"/>
      <c r="EH219" s="2093"/>
      <c r="EI219" s="2093"/>
      <c r="EJ219" s="2093"/>
      <c r="EK219" s="2093"/>
      <c r="EL219" s="2093"/>
      <c r="EM219" s="2093"/>
      <c r="EN219" s="2093"/>
      <c r="EO219" s="2093"/>
      <c r="EP219" s="2093"/>
      <c r="EQ219" s="2093"/>
      <c r="ER219" s="2093"/>
      <c r="ES219" s="2093"/>
      <c r="ET219" s="2093"/>
      <c r="EU219" s="2093"/>
      <c r="EV219" s="2093"/>
      <c r="EW219" s="2093"/>
      <c r="EX219" s="2093"/>
      <c r="EY219" s="2093"/>
      <c r="EZ219" s="2093"/>
      <c r="FA219" s="2093"/>
      <c r="FB219" s="2093"/>
      <c r="FC219" s="2093"/>
      <c r="FD219" s="2093"/>
      <c r="FE219" s="2093"/>
      <c r="FF219" s="2093"/>
      <c r="FG219" s="2093"/>
      <c r="FH219" s="2093"/>
      <c r="FI219" s="2093"/>
      <c r="FJ219" s="2093"/>
      <c r="FK219" s="2093"/>
      <c r="FL219" s="2093"/>
      <c r="FM219" s="2093"/>
      <c r="FN219" s="2093"/>
      <c r="FO219" s="2093"/>
      <c r="FP219" s="2093"/>
      <c r="FQ219" s="2093"/>
      <c r="FR219" s="2093"/>
      <c r="FS219" s="2093"/>
      <c r="FT219" s="2093"/>
      <c r="FU219" s="2093"/>
      <c r="FV219" s="2093"/>
      <c r="FW219" s="2093"/>
      <c r="FX219" s="2093"/>
      <c r="FY219" s="2093"/>
      <c r="FZ219" s="2093"/>
      <c r="GA219" s="2093"/>
      <c r="GB219" s="2093"/>
      <c r="GC219" s="2093"/>
      <c r="GD219" s="2093"/>
      <c r="GE219" s="2093"/>
      <c r="GF219" s="2093"/>
      <c r="GG219" s="2093"/>
      <c r="GH219" s="2093"/>
      <c r="GI219" s="2093"/>
      <c r="GJ219" s="2093"/>
      <c r="GK219" s="2093"/>
      <c r="GL219" s="2093"/>
      <c r="GM219" s="2093"/>
      <c r="GN219" s="2093"/>
      <c r="GO219" s="2093"/>
      <c r="GP219" s="2093"/>
      <c r="GQ219" s="2093"/>
      <c r="GR219" s="2093"/>
      <c r="GS219" s="2093"/>
      <c r="GT219" s="2093"/>
      <c r="GU219" s="2093"/>
      <c r="GV219" s="2093"/>
      <c r="GW219" s="2093"/>
      <c r="GX219" s="2093"/>
      <c r="GY219" s="2093"/>
      <c r="GZ219" s="2093"/>
      <c r="HA219" s="2093"/>
      <c r="HB219" s="2093"/>
      <c r="HC219" s="2093"/>
      <c r="HD219" s="2093"/>
      <c r="HE219" s="2093"/>
      <c r="HF219" s="2093"/>
      <c r="HG219" s="2093"/>
      <c r="HH219" s="2093"/>
      <c r="HI219" s="2093"/>
      <c r="HJ219" s="2093"/>
      <c r="HK219" s="2093"/>
      <c r="HL219" s="2093"/>
      <c r="HM219" s="2093"/>
      <c r="HN219" s="2093"/>
      <c r="HO219" s="2093"/>
      <c r="HP219" s="2093"/>
      <c r="HQ219" s="2093"/>
      <c r="HR219" s="2093"/>
      <c r="HS219" s="2093"/>
      <c r="HT219" s="2093"/>
      <c r="HU219" s="2093"/>
      <c r="HV219" s="2093"/>
      <c r="HW219" s="2093"/>
      <c r="HX219" s="2093"/>
      <c r="HY219" s="2093"/>
      <c r="HZ219" s="2093"/>
      <c r="IA219" s="2093"/>
      <c r="IB219" s="2093"/>
      <c r="IC219" s="2093"/>
      <c r="ID219" s="2093"/>
      <c r="IE219" s="2093"/>
      <c r="IF219" s="2093"/>
      <c r="IG219" s="2093"/>
      <c r="IH219" s="2093"/>
      <c r="II219" s="2093"/>
      <c r="IJ219" s="2093"/>
      <c r="IK219" s="2093"/>
      <c r="IL219" s="2093"/>
      <c r="IM219" s="2093"/>
      <c r="IN219" s="2093"/>
      <c r="IO219" s="2093"/>
      <c r="IP219" s="2093"/>
      <c r="IQ219" s="2093"/>
      <c r="IR219" s="2093"/>
      <c r="IS219" s="2093"/>
      <c r="IT219" s="2093"/>
      <c r="IU219" s="2093"/>
      <c r="IV219" s="2093"/>
      <c r="IW219" s="2093"/>
      <c r="IX219" s="2093"/>
      <c r="IY219" s="2093"/>
      <c r="IZ219" s="2093"/>
      <c r="JA219" s="2093"/>
      <c r="JB219" s="2093"/>
      <c r="JC219" s="2093"/>
      <c r="JD219" s="2093"/>
      <c r="JE219" s="2093"/>
      <c r="JF219" s="2093"/>
      <c r="JG219" s="2093"/>
      <c r="JH219" s="2093"/>
      <c r="JI219" s="2093"/>
      <c r="JJ219" s="2093"/>
      <c r="JK219" s="2093"/>
      <c r="JL219" s="2093"/>
      <c r="JM219" s="2093"/>
      <c r="JN219" s="2093"/>
      <c r="JO219" s="2093"/>
      <c r="JP219" s="2093"/>
      <c r="JQ219" s="2093"/>
      <c r="JR219" s="2093"/>
      <c r="JS219" s="2093"/>
      <c r="JT219" s="2093"/>
      <c r="JU219" s="2093"/>
      <c r="JV219" s="2093"/>
      <c r="JW219" s="2093"/>
      <c r="JX219" s="2093"/>
      <c r="JY219" s="2093"/>
      <c r="JZ219" s="2093"/>
      <c r="KA219" s="2093"/>
      <c r="KB219" s="2093"/>
      <c r="KC219" s="2093"/>
      <c r="KD219" s="2093"/>
      <c r="KE219" s="2093"/>
      <c r="KF219" s="2093"/>
      <c r="KG219" s="2093"/>
      <c r="KH219" s="2093"/>
      <c r="KI219" s="2093"/>
      <c r="KJ219" s="2093"/>
      <c r="KK219" s="2093"/>
      <c r="KL219" s="2093"/>
      <c r="KM219" s="2093"/>
      <c r="KN219" s="2093"/>
      <c r="KO219" s="2093"/>
      <c r="KP219" s="2093"/>
      <c r="KQ219" s="2093"/>
      <c r="KR219" s="2093"/>
      <c r="KS219" s="2093"/>
      <c r="KT219" s="2093"/>
      <c r="KU219" s="2093"/>
      <c r="KV219" s="2093"/>
      <c r="KW219" s="2093"/>
      <c r="KX219" s="2093"/>
      <c r="KY219" s="2093"/>
      <c r="KZ219" s="2093"/>
      <c r="LA219" s="2093"/>
      <c r="LB219" s="2093"/>
      <c r="LC219" s="2093"/>
      <c r="LD219" s="2093"/>
      <c r="LE219" s="2093"/>
      <c r="LF219" s="2093"/>
      <c r="LG219" s="2093"/>
      <c r="LH219" s="2093"/>
      <c r="LI219" s="2093"/>
      <c r="LJ219" s="2093"/>
      <c r="LK219" s="2093"/>
      <c r="LL219" s="2093"/>
      <c r="LM219" s="2093"/>
      <c r="LN219" s="2093"/>
      <c r="LO219" s="2093"/>
      <c r="LP219" s="2093"/>
      <c r="LQ219" s="2093"/>
      <c r="LR219" s="2093"/>
      <c r="LS219" s="2093"/>
      <c r="LT219" s="2093"/>
      <c r="LU219" s="2093"/>
      <c r="LV219" s="2093"/>
      <c r="LW219" s="2093"/>
      <c r="LX219" s="2093"/>
      <c r="LY219" s="2093"/>
      <c r="LZ219" s="2093"/>
      <c r="MA219" s="2093"/>
      <c r="MB219" s="2093"/>
      <c r="MC219" s="2093"/>
      <c r="MD219" s="2093"/>
      <c r="ME219" s="2093"/>
      <c r="MF219" s="2093"/>
      <c r="MG219" s="2093"/>
      <c r="MH219" s="2093"/>
      <c r="MI219" s="2093"/>
      <c r="MJ219" s="2093"/>
      <c r="MK219" s="2093"/>
      <c r="ML219" s="2093"/>
      <c r="MM219" s="2093"/>
      <c r="MN219" s="2093"/>
      <c r="MO219" s="2093"/>
      <c r="MP219" s="2093"/>
      <c r="MQ219" s="2093"/>
      <c r="MR219" s="2093"/>
      <c r="MS219" s="2093"/>
      <c r="MT219" s="2093"/>
      <c r="MU219" s="2093"/>
      <c r="MV219" s="2093"/>
      <c r="MW219" s="2093"/>
      <c r="MX219" s="2093"/>
      <c r="MY219" s="2093"/>
      <c r="MZ219" s="2093"/>
      <c r="NA219" s="2093"/>
      <c r="NB219" s="2093"/>
      <c r="NC219" s="2093"/>
      <c r="ND219" s="2093"/>
      <c r="NE219" s="2093"/>
      <c r="NF219" s="2093"/>
      <c r="NG219" s="2093"/>
      <c r="NH219" s="2093"/>
      <c r="NI219" s="2093"/>
      <c r="NJ219" s="2093"/>
      <c r="NK219" s="2093"/>
      <c r="NL219" s="2093"/>
      <c r="NM219" s="2093"/>
      <c r="NN219" s="2093"/>
      <c r="NO219" s="2093"/>
      <c r="NP219" s="2093"/>
      <c r="NQ219" s="2093"/>
      <c r="NR219" s="2093"/>
      <c r="NS219" s="2093"/>
      <c r="NT219" s="2093"/>
      <c r="NU219" s="2093"/>
      <c r="NV219" s="2093"/>
      <c r="NW219" s="2093"/>
      <c r="NX219" s="2093"/>
      <c r="NY219" s="2093"/>
      <c r="NZ219" s="2093"/>
      <c r="OA219" s="2093"/>
      <c r="OB219" s="2093"/>
      <c r="OC219" s="2093"/>
      <c r="OD219" s="2093"/>
      <c r="OE219" s="2093"/>
      <c r="OF219" s="2093"/>
      <c r="OG219" s="2093"/>
      <c r="OH219" s="2093"/>
      <c r="OI219" s="2093"/>
      <c r="OJ219" s="2093"/>
      <c r="OK219" s="2093"/>
      <c r="OL219" s="2093"/>
      <c r="OM219" s="2093"/>
      <c r="ON219" s="2093"/>
      <c r="OO219" s="2093"/>
      <c r="OP219" s="2093"/>
      <c r="OQ219" s="2093"/>
      <c r="OR219" s="2093"/>
      <c r="OS219" s="2093"/>
      <c r="OT219" s="2093"/>
      <c r="OU219" s="2093"/>
      <c r="OV219" s="2093"/>
      <c r="OW219" s="2093"/>
      <c r="OX219" s="2093"/>
      <c r="OY219" s="2093"/>
      <c r="OZ219" s="2093"/>
      <c r="PA219" s="2093"/>
      <c r="PB219" s="2093"/>
      <c r="PC219" s="2093"/>
      <c r="PD219" s="2093"/>
      <c r="PE219" s="2093"/>
      <c r="PF219" s="2093"/>
      <c r="PG219" s="2093"/>
      <c r="PH219" s="2093"/>
      <c r="PI219" s="2093"/>
      <c r="PJ219" s="2093"/>
      <c r="PK219" s="2093"/>
      <c r="PL219" s="2093"/>
      <c r="PM219" s="2093"/>
      <c r="PN219" s="2093"/>
      <c r="PO219" s="2093"/>
      <c r="PP219" s="2093"/>
      <c r="PQ219" s="2093"/>
      <c r="PR219" s="2093"/>
      <c r="PS219" s="2093"/>
      <c r="PT219" s="2093"/>
      <c r="PU219" s="2093"/>
      <c r="PV219" s="2093"/>
      <c r="PW219" s="2093"/>
      <c r="PX219" s="2093"/>
      <c r="PY219" s="2093"/>
      <c r="PZ219" s="2093"/>
      <c r="QA219" s="2093"/>
      <c r="QB219" s="2093"/>
      <c r="QC219" s="2093"/>
      <c r="QD219" s="2093"/>
      <c r="QE219" s="2093"/>
      <c r="QF219" s="2093"/>
      <c r="QG219" s="2093"/>
      <c r="QH219" s="2093"/>
      <c r="QI219" s="2093"/>
      <c r="QJ219" s="2093"/>
      <c r="QK219" s="2093"/>
      <c r="QL219" s="2093"/>
      <c r="QM219" s="2093"/>
      <c r="QN219" s="2093"/>
      <c r="QO219" s="2093"/>
      <c r="QP219" s="2093"/>
      <c r="QQ219" s="2093"/>
      <c r="QR219" s="2093"/>
      <c r="QS219" s="2093"/>
      <c r="QT219" s="2093"/>
      <c r="QU219" s="2093"/>
      <c r="QV219" s="2093"/>
      <c r="QW219" s="2093"/>
      <c r="QX219" s="2093"/>
      <c r="QY219" s="2093"/>
      <c r="QZ219" s="2093"/>
      <c r="RA219" s="2093"/>
      <c r="RB219" s="2093"/>
      <c r="RC219" s="2093"/>
      <c r="RD219" s="2093"/>
      <c r="RE219" s="2093"/>
      <c r="RF219" s="2093"/>
      <c r="RG219" s="2093"/>
      <c r="RH219" s="2093"/>
      <c r="RI219" s="2093"/>
      <c r="RJ219" s="2093"/>
      <c r="RK219" s="2093"/>
      <c r="RL219" s="2093"/>
      <c r="RM219" s="2093"/>
      <c r="RN219" s="2093"/>
      <c r="RO219" s="2093"/>
      <c r="RP219" s="2093"/>
      <c r="RQ219" s="2093"/>
      <c r="RR219" s="2093"/>
      <c r="RS219" s="2093"/>
      <c r="RT219" s="2093"/>
      <c r="RU219" s="2093"/>
      <c r="RV219" s="2093"/>
      <c r="RW219" s="2093"/>
      <c r="RX219" s="2093"/>
      <c r="RY219" s="2093"/>
      <c r="RZ219" s="2093"/>
      <c r="SA219" s="2093"/>
      <c r="SB219" s="2093"/>
      <c r="SC219" s="2093"/>
      <c r="SD219" s="2093"/>
      <c r="SE219" s="2093"/>
      <c r="SF219" s="2093"/>
      <c r="SG219" s="2093"/>
      <c r="SH219" s="2093"/>
      <c r="SI219" s="2093"/>
      <c r="SJ219" s="2093"/>
      <c r="SK219" s="2093"/>
      <c r="SL219" s="2093"/>
      <c r="SM219" s="2093"/>
      <c r="SN219" s="2093"/>
      <c r="SO219" s="2093"/>
      <c r="SP219" s="2093"/>
      <c r="SQ219" s="2093"/>
      <c r="SR219" s="2093"/>
      <c r="SS219" s="2093"/>
      <c r="ST219" s="2093"/>
      <c r="SU219" s="2093"/>
      <c r="SV219" s="2093"/>
      <c r="SW219" s="2093"/>
      <c r="SX219" s="2093"/>
      <c r="SY219" s="2093"/>
      <c r="SZ219" s="2093"/>
      <c r="TA219" s="2093"/>
      <c r="TB219" s="2093"/>
      <c r="TC219" s="2093"/>
      <c r="TD219" s="2093"/>
      <c r="TE219" s="2093"/>
      <c r="TF219" s="2093"/>
      <c r="TG219" s="2093"/>
      <c r="TH219" s="2093"/>
      <c r="TI219" s="2093"/>
      <c r="TJ219" s="2093"/>
      <c r="TK219" s="2093"/>
      <c r="TL219" s="2093"/>
      <c r="TM219" s="2093"/>
      <c r="TN219" s="2093"/>
      <c r="TO219" s="2093"/>
      <c r="TP219" s="2093"/>
      <c r="TQ219" s="2093"/>
      <c r="TR219" s="2093"/>
      <c r="TS219" s="2093"/>
      <c r="TT219" s="2093"/>
      <c r="TU219" s="2093"/>
      <c r="TV219" s="2093"/>
      <c r="TW219" s="2093"/>
      <c r="TX219" s="2093"/>
      <c r="TY219" s="2093"/>
      <c r="TZ219" s="2093"/>
      <c r="UA219" s="2093"/>
      <c r="UB219" s="2093"/>
      <c r="UC219" s="2093"/>
      <c r="UD219" s="2093"/>
      <c r="UE219" s="2093"/>
      <c r="UF219" s="2093"/>
      <c r="UG219" s="2093"/>
      <c r="UH219" s="2093"/>
      <c r="UI219" s="2093"/>
      <c r="UJ219" s="2093"/>
      <c r="UK219" s="2093"/>
      <c r="UL219" s="2093"/>
      <c r="UM219" s="2093"/>
      <c r="UN219" s="2093"/>
      <c r="UO219" s="2093"/>
      <c r="UP219" s="2093"/>
      <c r="UQ219" s="2093"/>
      <c r="UR219" s="2093"/>
      <c r="US219" s="2093"/>
      <c r="UT219" s="2093"/>
      <c r="UU219" s="2093"/>
      <c r="UV219" s="2093"/>
      <c r="UW219" s="2093"/>
      <c r="UX219" s="2093"/>
      <c r="UY219" s="2093"/>
      <c r="UZ219" s="2093"/>
      <c r="VA219" s="2093"/>
      <c r="VB219" s="2093"/>
      <c r="VC219" s="2093"/>
      <c r="VD219" s="2093"/>
      <c r="VE219" s="2093"/>
      <c r="VF219" s="2093"/>
      <c r="VG219" s="2093"/>
      <c r="VH219" s="2093"/>
      <c r="VI219" s="2093"/>
      <c r="VJ219" s="2093"/>
      <c r="VK219" s="2093"/>
      <c r="VL219" s="2093"/>
      <c r="VM219" s="2093"/>
      <c r="VN219" s="2093"/>
      <c r="VO219" s="2093"/>
      <c r="VP219" s="2093"/>
      <c r="VQ219" s="2093"/>
      <c r="VR219" s="2093"/>
      <c r="VS219" s="2093"/>
      <c r="VT219" s="2093"/>
      <c r="VU219" s="2093"/>
      <c r="VV219" s="2093"/>
      <c r="VW219" s="2093"/>
      <c r="VX219" s="2093"/>
      <c r="VY219" s="2093"/>
      <c r="VZ219" s="2093"/>
      <c r="WA219" s="2093"/>
      <c r="WB219" s="2093"/>
      <c r="WC219" s="2093"/>
      <c r="WD219" s="2093"/>
      <c r="WE219" s="2093"/>
      <c r="WF219" s="2093"/>
      <c r="WG219" s="2093"/>
      <c r="WH219" s="2093"/>
      <c r="WI219" s="2093"/>
      <c r="WJ219" s="2093"/>
      <c r="WK219" s="2093"/>
      <c r="WL219" s="2093"/>
      <c r="WM219" s="2093"/>
      <c r="WN219" s="2093"/>
      <c r="WO219" s="2093"/>
      <c r="WP219" s="2093"/>
      <c r="WQ219" s="2093"/>
      <c r="WR219" s="2093"/>
      <c r="WS219" s="2093"/>
      <c r="WT219" s="2093"/>
      <c r="WU219" s="2093"/>
      <c r="WV219" s="2093"/>
      <c r="WW219" s="2093"/>
      <c r="WX219" s="2093"/>
      <c r="WY219" s="2093"/>
      <c r="WZ219" s="2093"/>
      <c r="XA219" s="2093"/>
      <c r="XB219" s="2093"/>
      <c r="XC219" s="2093"/>
      <c r="XD219" s="2093"/>
      <c r="XE219" s="2093"/>
      <c r="XF219" s="2093"/>
      <c r="XG219" s="2093"/>
      <c r="XH219" s="2093"/>
      <c r="XI219" s="2093"/>
      <c r="XJ219" s="2093"/>
      <c r="XK219" s="2093"/>
      <c r="XL219" s="2093"/>
      <c r="XM219" s="2093"/>
      <c r="XN219" s="2093"/>
      <c r="XO219" s="2093"/>
      <c r="XP219" s="2093"/>
      <c r="XQ219" s="2093"/>
      <c r="XR219" s="2093"/>
      <c r="XS219" s="2093"/>
      <c r="XT219" s="2093"/>
      <c r="XU219" s="2093"/>
      <c r="XV219" s="2093"/>
      <c r="XW219" s="2093"/>
      <c r="XX219" s="2093"/>
      <c r="XY219" s="2093"/>
      <c r="XZ219" s="2093"/>
      <c r="YA219" s="2093"/>
      <c r="YB219" s="2093"/>
      <c r="YC219" s="2093"/>
      <c r="YD219" s="2093"/>
      <c r="YE219" s="2093"/>
      <c r="YF219" s="2093"/>
      <c r="YG219" s="2093"/>
      <c r="YH219" s="2093"/>
      <c r="YI219" s="2093"/>
      <c r="YJ219" s="2093"/>
      <c r="YK219" s="2093"/>
      <c r="YL219" s="2093"/>
      <c r="YM219" s="2093"/>
      <c r="YN219" s="2093"/>
      <c r="YO219" s="2093"/>
      <c r="YP219" s="2093"/>
      <c r="YQ219" s="2093"/>
      <c r="YR219" s="2093"/>
      <c r="YS219" s="2093"/>
      <c r="YT219" s="2093"/>
      <c r="YU219" s="2093"/>
      <c r="YV219" s="2093"/>
      <c r="YW219" s="2093"/>
      <c r="YX219" s="2093"/>
      <c r="YY219" s="2093"/>
      <c r="YZ219" s="2093"/>
      <c r="ZA219" s="2093"/>
      <c r="ZB219" s="2093"/>
      <c r="ZC219" s="2093"/>
      <c r="ZD219" s="2093"/>
      <c r="ZE219" s="2093"/>
      <c r="ZF219" s="2093"/>
      <c r="ZG219" s="2093"/>
      <c r="ZH219" s="2093"/>
      <c r="ZI219" s="2093"/>
      <c r="ZJ219" s="2093"/>
      <c r="ZK219" s="2093"/>
      <c r="ZL219" s="2093"/>
      <c r="ZM219" s="2093"/>
      <c r="ZN219" s="2093"/>
      <c r="ZO219" s="2093"/>
      <c r="ZP219" s="2093"/>
      <c r="ZQ219" s="2093"/>
      <c r="ZR219" s="2093"/>
      <c r="ZS219" s="2093"/>
      <c r="ZT219" s="2093"/>
      <c r="ZU219" s="2093"/>
      <c r="ZV219" s="2093"/>
      <c r="ZW219" s="2093"/>
      <c r="ZX219" s="2093"/>
      <c r="ZY219" s="2093"/>
      <c r="ZZ219" s="2093"/>
      <c r="AAA219" s="2093"/>
      <c r="AAB219" s="2093"/>
      <c r="AAC219" s="2093"/>
      <c r="AAD219" s="2093"/>
      <c r="AAE219" s="2093"/>
      <c r="AAF219" s="2093"/>
      <c r="AAG219" s="2093"/>
      <c r="AAH219" s="2093"/>
      <c r="AAI219" s="2093"/>
      <c r="AAJ219" s="2093"/>
      <c r="AAK219" s="2093"/>
      <c r="AAL219" s="2093"/>
      <c r="AAM219" s="2093"/>
      <c r="AAN219" s="2093"/>
      <c r="AAO219" s="2093"/>
      <c r="AAP219" s="2093"/>
      <c r="AAQ219" s="2093"/>
      <c r="AAR219" s="2093"/>
      <c r="AAS219" s="2093"/>
      <c r="AAT219" s="2093"/>
      <c r="AAU219" s="2093"/>
      <c r="AAV219" s="2093"/>
      <c r="AAW219" s="2093"/>
      <c r="AAX219" s="2093"/>
      <c r="AAY219" s="2093"/>
      <c r="AAZ219" s="2093"/>
      <c r="ABA219" s="2093"/>
      <c r="ABB219" s="2093"/>
      <c r="ABC219" s="2093"/>
      <c r="ABD219" s="2093"/>
      <c r="ABE219" s="2093"/>
      <c r="ABF219" s="2093"/>
      <c r="ABG219" s="2093"/>
      <c r="ABH219" s="2093"/>
      <c r="ABI219" s="2093"/>
      <c r="ABJ219" s="2093"/>
      <c r="ABK219" s="2093"/>
      <c r="ABL219" s="2093"/>
      <c r="ABM219" s="2093"/>
      <c r="ABN219" s="2093"/>
      <c r="ABO219" s="2093"/>
      <c r="ABP219" s="2093"/>
      <c r="ABQ219" s="2093"/>
      <c r="ABR219" s="2093"/>
      <c r="ABS219" s="2093"/>
      <c r="ABT219" s="2093"/>
      <c r="ABU219" s="2093"/>
      <c r="ABV219" s="2093"/>
      <c r="ABW219" s="2093"/>
      <c r="ABX219" s="2093"/>
      <c r="ABY219" s="2093"/>
      <c r="ABZ219" s="2093"/>
      <c r="ACA219" s="2093"/>
      <c r="ACB219" s="2093"/>
      <c r="ACC219" s="2093"/>
      <c r="ACD219" s="2093"/>
      <c r="ACE219" s="2093"/>
      <c r="ACF219" s="2093"/>
      <c r="ACG219" s="2093"/>
      <c r="ACH219" s="2093"/>
      <c r="ACI219" s="2093"/>
      <c r="ACJ219" s="2093"/>
      <c r="ACK219" s="2093"/>
      <c r="ACL219" s="2093"/>
      <c r="ACM219" s="2093"/>
      <c r="ACN219" s="2093"/>
      <c r="ACO219" s="2093"/>
      <c r="ACP219" s="2093"/>
      <c r="ACQ219" s="2093"/>
      <c r="ACR219" s="2093"/>
      <c r="ACS219" s="2093"/>
      <c r="ACT219" s="2093"/>
      <c r="ACU219" s="2093"/>
      <c r="ACV219" s="2093"/>
      <c r="ACW219" s="2093"/>
      <c r="ACX219" s="2093"/>
      <c r="ACY219" s="2093"/>
      <c r="ACZ219" s="2093"/>
      <c r="ADA219" s="2093"/>
      <c r="ADB219" s="2093"/>
      <c r="ADC219" s="2093"/>
      <c r="ADD219" s="2093"/>
      <c r="ADE219" s="2093"/>
      <c r="ADF219" s="2093"/>
      <c r="ADG219" s="2093"/>
      <c r="ADH219" s="2093"/>
      <c r="ADI219" s="2093"/>
      <c r="ADJ219" s="2093"/>
      <c r="ADK219" s="2093"/>
      <c r="ADL219" s="2093"/>
      <c r="ADM219" s="2093"/>
      <c r="ADN219" s="2093"/>
      <c r="ADO219" s="2093"/>
      <c r="ADP219" s="2093"/>
      <c r="ADQ219" s="2093"/>
      <c r="ADR219" s="2093"/>
      <c r="ADS219" s="2093"/>
      <c r="ADT219" s="2093"/>
      <c r="ADU219" s="2093"/>
      <c r="ADV219" s="2093"/>
      <c r="ADW219" s="2093"/>
      <c r="ADX219" s="2093"/>
      <c r="ADY219" s="2093"/>
      <c r="ADZ219" s="2093"/>
      <c r="AEA219" s="2093"/>
      <c r="AEB219" s="2093"/>
      <c r="AEC219" s="2093"/>
      <c r="AED219" s="2093"/>
      <c r="AEE219" s="2093"/>
      <c r="AEF219" s="2093"/>
      <c r="AEG219" s="2093"/>
      <c r="AEH219" s="2093"/>
      <c r="AEI219" s="2093"/>
      <c r="AEJ219" s="2093"/>
      <c r="AEK219" s="2093"/>
      <c r="AEL219" s="2093"/>
      <c r="AEM219" s="2093"/>
      <c r="AEN219" s="2093"/>
      <c r="AEO219" s="2093"/>
      <c r="AEP219" s="2093"/>
      <c r="AEQ219" s="2093"/>
      <c r="AER219" s="2093"/>
      <c r="AES219" s="2093"/>
      <c r="AET219" s="2093"/>
      <c r="AEU219" s="2093"/>
      <c r="AEV219" s="2093"/>
      <c r="AEW219" s="2093"/>
      <c r="AEX219" s="2093"/>
      <c r="AEY219" s="2093"/>
      <c r="AEZ219" s="2093"/>
      <c r="AFA219" s="2093"/>
      <c r="AFB219" s="2093"/>
      <c r="AFC219" s="2093"/>
      <c r="AFD219" s="2093"/>
      <c r="AFE219" s="2093"/>
      <c r="AFF219" s="2093"/>
      <c r="AFG219" s="2093"/>
      <c r="AFH219" s="2093"/>
      <c r="AFI219" s="2093"/>
      <c r="AFJ219" s="2093"/>
      <c r="AFK219" s="2093"/>
      <c r="AFL219" s="2093"/>
      <c r="AFM219" s="2093"/>
      <c r="AFN219" s="2093"/>
      <c r="AFO219" s="2093"/>
      <c r="AFP219" s="2093"/>
      <c r="AFQ219" s="2093"/>
      <c r="AFR219" s="2093"/>
      <c r="AFS219" s="2093"/>
      <c r="AFT219" s="2093"/>
      <c r="AFU219" s="2093"/>
      <c r="AFV219" s="2093"/>
      <c r="AFW219" s="2093"/>
      <c r="AFX219" s="2093"/>
      <c r="AFY219" s="2093"/>
      <c r="AFZ219" s="2093"/>
      <c r="AGA219" s="2093"/>
      <c r="AGB219" s="2093"/>
      <c r="AGC219" s="2093"/>
      <c r="AGD219" s="2093"/>
      <c r="AGE219" s="2093"/>
      <c r="AGF219" s="2093"/>
      <c r="AGG219" s="2093"/>
      <c r="AGH219" s="2093"/>
      <c r="AGI219" s="2093"/>
      <c r="AGJ219" s="2093"/>
      <c r="AGK219" s="2093"/>
      <c r="AGL219" s="2093"/>
      <c r="AGM219" s="2093"/>
      <c r="AGN219" s="2093"/>
      <c r="AGO219" s="2093"/>
      <c r="AGP219" s="2093"/>
      <c r="AGQ219" s="2093"/>
      <c r="AGR219" s="2093"/>
      <c r="AGS219" s="2093"/>
      <c r="AGT219" s="2093"/>
      <c r="AGU219" s="2093"/>
      <c r="AGV219" s="2093"/>
      <c r="AGW219" s="2093"/>
      <c r="AGX219" s="2093"/>
      <c r="AGY219" s="2093"/>
      <c r="AGZ219" s="2093"/>
      <c r="AHA219" s="2093"/>
      <c r="AHB219" s="2093"/>
      <c r="AHC219" s="2093"/>
      <c r="AHD219" s="2093"/>
      <c r="AHE219" s="2093"/>
      <c r="AHF219" s="2093"/>
      <c r="AHG219" s="2093"/>
      <c r="AHH219" s="2093"/>
      <c r="AHI219" s="2093"/>
      <c r="AHJ219" s="2093"/>
      <c r="AHK219" s="2093"/>
      <c r="AHL219" s="2093"/>
      <c r="AHM219" s="2093"/>
      <c r="AHN219" s="2093"/>
      <c r="AHO219" s="2093"/>
      <c r="AHP219" s="2093"/>
      <c r="AHQ219" s="2093"/>
      <c r="AHR219" s="2093"/>
      <c r="AHS219" s="2093"/>
      <c r="AHT219" s="2093"/>
      <c r="AHU219" s="2093"/>
      <c r="AHV219" s="2093"/>
      <c r="AHW219" s="2093"/>
      <c r="AHX219" s="2093"/>
      <c r="AHY219" s="2093"/>
      <c r="AHZ219" s="2093"/>
      <c r="AIA219" s="2093"/>
      <c r="AIB219" s="2093"/>
      <c r="AIC219" s="2093"/>
      <c r="AID219" s="2093"/>
      <c r="AIE219" s="2093"/>
      <c r="AIF219" s="2093"/>
      <c r="AIG219" s="2093"/>
      <c r="AIH219" s="2093"/>
      <c r="AII219" s="2093"/>
      <c r="AIJ219" s="2093"/>
      <c r="AIK219" s="2093"/>
      <c r="AIL219" s="2093"/>
      <c r="AIM219" s="2093"/>
      <c r="AIN219" s="2093"/>
      <c r="AIO219" s="2093"/>
      <c r="AIP219" s="2093"/>
      <c r="AIQ219" s="2093"/>
      <c r="AIR219" s="2093"/>
      <c r="AIS219" s="2093"/>
      <c r="AIT219" s="2093"/>
      <c r="AIU219" s="2093"/>
      <c r="AIV219" s="2093"/>
      <c r="AIW219" s="2093"/>
      <c r="AIX219" s="2093"/>
      <c r="AIY219" s="2093"/>
      <c r="AIZ219" s="2093"/>
      <c r="AJA219" s="2093"/>
      <c r="AJB219" s="2093"/>
      <c r="AJC219" s="2093"/>
      <c r="AJD219" s="2093"/>
      <c r="AJE219" s="2093"/>
      <c r="AJF219" s="2093"/>
      <c r="AJG219" s="2093"/>
      <c r="AJH219" s="2093"/>
      <c r="AJI219" s="2093"/>
      <c r="AJJ219" s="2093"/>
      <c r="AJK219" s="2093"/>
      <c r="AJL219" s="2093"/>
      <c r="AJM219" s="2093"/>
      <c r="AJN219" s="2093"/>
      <c r="AJO219" s="2093"/>
      <c r="AJP219" s="2093"/>
      <c r="AJQ219" s="2093"/>
      <c r="AJR219" s="2093"/>
      <c r="AJS219" s="2093"/>
      <c r="AJT219" s="2093"/>
      <c r="AJU219" s="2093"/>
      <c r="AJV219" s="2093"/>
      <c r="AJW219" s="2093"/>
      <c r="AJX219" s="2093"/>
      <c r="AJY219" s="2093"/>
      <c r="AJZ219" s="2093"/>
      <c r="AKA219" s="2093"/>
      <c r="AKB219" s="2093"/>
      <c r="AKC219" s="2093"/>
      <c r="AKD219" s="2093"/>
      <c r="AKE219" s="2093"/>
      <c r="AKF219" s="2093"/>
      <c r="AKG219" s="2093"/>
      <c r="AKH219" s="2093"/>
      <c r="AKI219" s="2093"/>
      <c r="AKJ219" s="2093"/>
      <c r="AKK219" s="2093"/>
      <c r="AKL219" s="2093"/>
      <c r="AKM219" s="2093"/>
      <c r="AKN219" s="2093"/>
      <c r="AKO219" s="2093"/>
      <c r="AKP219" s="2093"/>
      <c r="AKQ219" s="2093"/>
      <c r="AKR219" s="2093"/>
      <c r="AKS219" s="2093"/>
      <c r="AKT219" s="2093"/>
      <c r="AKU219" s="2093"/>
      <c r="AKV219" s="2093"/>
      <c r="AKW219" s="2093"/>
      <c r="AKX219" s="2093"/>
      <c r="AKY219" s="2093"/>
      <c r="AKZ219" s="2093"/>
      <c r="ALA219" s="2093"/>
      <c r="ALB219" s="2093"/>
      <c r="ALC219" s="2093"/>
      <c r="ALD219" s="2093"/>
      <c r="ALE219" s="2093"/>
      <c r="ALF219" s="2093"/>
      <c r="ALG219" s="2093"/>
      <c r="ALH219" s="2093"/>
      <c r="ALI219" s="2093"/>
      <c r="ALJ219" s="2093"/>
      <c r="ALK219" s="2093"/>
      <c r="ALL219" s="2093"/>
      <c r="ALM219" s="2093"/>
      <c r="ALN219" s="2093"/>
      <c r="ALO219" s="2093"/>
      <c r="ALP219" s="2093"/>
      <c r="ALQ219" s="2093"/>
      <c r="ALR219" s="2093"/>
      <c r="ALS219" s="2093"/>
      <c r="ALT219" s="2093"/>
      <c r="ALU219" s="2093"/>
      <c r="ALV219" s="2093"/>
      <c r="ALW219" s="2093"/>
      <c r="ALX219" s="2093"/>
      <c r="ALY219" s="2093"/>
      <c r="ALZ219" s="2093"/>
      <c r="AMA219" s="2093"/>
      <c r="AMB219" s="2093"/>
      <c r="AMC219" s="2093"/>
      <c r="AMD219" s="2093"/>
      <c r="AME219" s="2093"/>
      <c r="AMF219" s="2093"/>
      <c r="AMG219" s="2093"/>
      <c r="AMH219" s="2093"/>
      <c r="AMI219" s="2093"/>
      <c r="AMJ219" s="2093"/>
      <c r="AMK219" s="2093"/>
      <c r="AML219" s="2093"/>
      <c r="AMM219" s="2093"/>
      <c r="AMN219" s="2093"/>
      <c r="AMO219" s="2093"/>
      <c r="AMP219" s="2093"/>
      <c r="AMQ219" s="2093"/>
      <c r="AMR219" s="2093"/>
      <c r="AMS219" s="2093"/>
      <c r="AMT219" s="2093"/>
      <c r="AMU219" s="2093"/>
      <c r="AMV219" s="2093"/>
      <c r="AMW219" s="2093"/>
      <c r="AMX219" s="2093"/>
      <c r="AMY219" s="2093"/>
      <c r="AMZ219" s="2093"/>
      <c r="ANA219" s="2093"/>
      <c r="ANB219" s="2093"/>
      <c r="ANC219" s="2093"/>
      <c r="AND219" s="2093"/>
      <c r="ANE219" s="2093"/>
      <c r="ANF219" s="2093"/>
      <c r="ANG219" s="2093"/>
      <c r="ANH219" s="2093"/>
      <c r="ANI219" s="2093"/>
      <c r="ANJ219" s="2093"/>
      <c r="ANK219" s="2093"/>
      <c r="ANL219" s="2093"/>
      <c r="ANM219" s="2093"/>
      <c r="ANN219" s="2093"/>
      <c r="ANO219" s="2093"/>
      <c r="ANP219" s="2093"/>
      <c r="ANQ219" s="2093"/>
      <c r="ANR219" s="2093"/>
      <c r="ANS219" s="2093"/>
      <c r="ANT219" s="2093"/>
      <c r="ANU219" s="2093"/>
      <c r="ANV219" s="2093"/>
      <c r="ANW219" s="2093"/>
      <c r="ANX219" s="2093"/>
      <c r="ANY219" s="2093"/>
      <c r="ANZ219" s="2093"/>
      <c r="AOA219" s="2093"/>
      <c r="AOB219" s="2093"/>
      <c r="AOC219" s="2093"/>
      <c r="AOD219" s="2093"/>
      <c r="AOE219" s="2093"/>
      <c r="AOF219" s="2093"/>
      <c r="AOG219" s="2093"/>
      <c r="AOH219" s="2093"/>
      <c r="AOI219" s="2093"/>
      <c r="AOJ219" s="2093"/>
      <c r="AOK219" s="2093"/>
      <c r="AOL219" s="2093"/>
      <c r="AOM219" s="2093"/>
      <c r="AON219" s="2093"/>
      <c r="AOO219" s="2093"/>
      <c r="AOP219" s="2093"/>
      <c r="AOQ219" s="2093"/>
      <c r="AOR219" s="2093"/>
      <c r="AOS219" s="2093"/>
      <c r="AOT219" s="2093"/>
      <c r="AOU219" s="2093"/>
      <c r="AOV219" s="2093"/>
      <c r="AOW219" s="2093"/>
      <c r="AOX219" s="2093"/>
      <c r="AOY219" s="2093"/>
      <c r="AOZ219" s="2093"/>
      <c r="APA219" s="2093"/>
      <c r="APB219" s="2093"/>
      <c r="APC219" s="2093"/>
      <c r="APD219" s="2093"/>
      <c r="APE219" s="2093"/>
      <c r="APF219" s="2093"/>
      <c r="APG219" s="2093"/>
      <c r="APH219" s="2093"/>
      <c r="API219" s="2093"/>
      <c r="APJ219" s="2093"/>
      <c r="APK219" s="2093"/>
      <c r="APL219" s="2093"/>
      <c r="APM219" s="2093"/>
      <c r="APN219" s="2093"/>
      <c r="APO219" s="2093"/>
      <c r="APP219" s="2093"/>
      <c r="APQ219" s="2093"/>
      <c r="APR219" s="2093"/>
      <c r="APS219" s="2093"/>
      <c r="APT219" s="2093"/>
      <c r="APU219" s="2093"/>
      <c r="APV219" s="2093"/>
      <c r="APW219" s="2093"/>
      <c r="APX219" s="2093"/>
      <c r="APY219" s="2093"/>
      <c r="APZ219" s="2093"/>
      <c r="AQA219" s="2093"/>
      <c r="AQB219" s="2093"/>
      <c r="AQC219" s="2093"/>
      <c r="AQD219" s="2093"/>
      <c r="AQE219" s="2093"/>
      <c r="AQF219" s="2093"/>
      <c r="AQG219" s="2093"/>
      <c r="AQH219" s="2093"/>
      <c r="AQI219" s="2093"/>
      <c r="AQJ219" s="2093"/>
      <c r="AQK219" s="2093"/>
      <c r="AQL219" s="2093"/>
      <c r="AQM219" s="2093"/>
      <c r="AQN219" s="2093"/>
      <c r="AQO219" s="2093"/>
      <c r="AQP219" s="2093"/>
      <c r="AQQ219" s="2093"/>
      <c r="AQR219" s="2093"/>
      <c r="AQS219" s="2093"/>
      <c r="AQT219" s="2093"/>
      <c r="AQU219" s="2093"/>
      <c r="AQV219" s="2093"/>
      <c r="AQW219" s="2093"/>
      <c r="AQX219" s="2093"/>
      <c r="AQY219" s="2093"/>
      <c r="AQZ219" s="2093"/>
      <c r="ARA219" s="2093"/>
      <c r="ARB219" s="2093"/>
      <c r="ARC219" s="2093"/>
      <c r="ARD219" s="2093"/>
      <c r="ARE219" s="2093"/>
      <c r="ARF219" s="2093"/>
      <c r="ARG219" s="2093"/>
      <c r="ARH219" s="2093"/>
      <c r="ARI219" s="2093"/>
      <c r="ARJ219" s="2093"/>
      <c r="ARK219" s="2093"/>
      <c r="ARL219" s="2093"/>
      <c r="ARM219" s="2093"/>
      <c r="ARN219" s="2093"/>
      <c r="ARO219" s="2093"/>
      <c r="ARP219" s="2093"/>
      <c r="ARQ219" s="2093"/>
      <c r="ARR219" s="2093"/>
      <c r="ARS219" s="2093"/>
      <c r="ART219" s="2093"/>
      <c r="ARU219" s="2093"/>
      <c r="ARV219" s="2093"/>
      <c r="ARW219" s="2093"/>
      <c r="ARX219" s="2093"/>
      <c r="ARY219" s="2093"/>
      <c r="ARZ219" s="2093"/>
      <c r="ASA219" s="2093"/>
      <c r="ASB219" s="2093"/>
      <c r="ASC219" s="2093"/>
      <c r="ASD219" s="2093"/>
      <c r="ASE219" s="2093"/>
      <c r="ASF219" s="2093"/>
      <c r="ASG219" s="2093"/>
      <c r="ASH219" s="2093"/>
      <c r="ASI219" s="2093"/>
      <c r="ASJ219" s="2093"/>
      <c r="ASK219" s="2093"/>
      <c r="ASL219" s="2093"/>
      <c r="ASM219" s="2093"/>
      <c r="ASN219" s="2093"/>
      <c r="ASO219" s="2093"/>
      <c r="ASP219" s="2093"/>
      <c r="ASQ219" s="2093"/>
      <c r="ASR219" s="2093"/>
      <c r="ASS219" s="2093"/>
      <c r="AST219" s="2093"/>
      <c r="ASU219" s="2093"/>
      <c r="ASV219" s="2093"/>
      <c r="ASW219" s="2093"/>
      <c r="ASX219" s="2093"/>
      <c r="ASY219" s="2093"/>
      <c r="ASZ219" s="2093"/>
      <c r="ATA219" s="2093"/>
      <c r="ATB219" s="2093"/>
      <c r="ATC219" s="2093"/>
      <c r="ATD219" s="2093"/>
      <c r="ATE219" s="2093"/>
      <c r="ATF219" s="2093"/>
      <c r="ATG219" s="2093"/>
      <c r="ATH219" s="2093"/>
      <c r="ATI219" s="2093"/>
      <c r="ATJ219" s="2093"/>
      <c r="ATK219" s="2093"/>
      <c r="ATL219" s="2093"/>
      <c r="ATM219" s="2093"/>
      <c r="ATN219" s="2093"/>
      <c r="ATO219" s="2093"/>
      <c r="ATP219" s="2093"/>
      <c r="ATQ219" s="2093"/>
      <c r="ATR219" s="2093"/>
      <c r="ATS219" s="2093"/>
      <c r="ATT219" s="2093"/>
      <c r="ATU219" s="2093"/>
      <c r="ATV219" s="2093"/>
      <c r="ATW219" s="2093"/>
      <c r="ATX219" s="2093"/>
      <c r="ATY219" s="2093"/>
      <c r="ATZ219" s="2093"/>
      <c r="AUA219" s="2093"/>
      <c r="AUB219" s="2093"/>
      <c r="AUC219" s="2093"/>
      <c r="AUD219" s="2093"/>
      <c r="AUE219" s="2093"/>
      <c r="AUF219" s="2093"/>
      <c r="AUG219" s="2093"/>
      <c r="AUH219" s="2093"/>
      <c r="AUI219" s="2093"/>
      <c r="AUJ219" s="2093"/>
      <c r="AUK219" s="2093"/>
      <c r="AUL219" s="2093"/>
      <c r="AUM219" s="2093"/>
      <c r="AUN219" s="2093"/>
      <c r="AUO219" s="2093"/>
      <c r="AUP219" s="2093"/>
      <c r="AUQ219" s="2093"/>
      <c r="AUR219" s="2093"/>
      <c r="AUS219" s="2093"/>
      <c r="AUT219" s="2093"/>
      <c r="AUU219" s="2093"/>
      <c r="AUV219" s="2093"/>
      <c r="AUW219" s="2093"/>
      <c r="AUX219" s="2093"/>
      <c r="AUY219" s="2093"/>
      <c r="AUZ219" s="2093"/>
      <c r="AVA219" s="2093"/>
      <c r="AVB219" s="2093"/>
      <c r="AVC219" s="2093"/>
      <c r="AVD219" s="2093"/>
      <c r="AVE219" s="2093"/>
      <c r="AVF219" s="2093"/>
      <c r="AVG219" s="2093"/>
      <c r="AVH219" s="2093"/>
      <c r="AVI219" s="2093"/>
      <c r="AVJ219" s="2093"/>
      <c r="AVK219" s="2093"/>
      <c r="AVL219" s="2093"/>
      <c r="AVM219" s="2093"/>
      <c r="AVN219" s="2093"/>
      <c r="AVO219" s="2093"/>
      <c r="AVP219" s="2093"/>
      <c r="AVQ219" s="2093"/>
      <c r="AVR219" s="2093"/>
      <c r="AVS219" s="2093"/>
      <c r="AVT219" s="2093"/>
      <c r="AVU219" s="2093"/>
      <c r="AVV219" s="2093"/>
      <c r="AVW219" s="2093"/>
      <c r="AVX219" s="2093"/>
      <c r="AVY219" s="2093"/>
      <c r="AVZ219" s="2093"/>
      <c r="AWA219" s="2093"/>
      <c r="AWB219" s="2093"/>
      <c r="AWC219" s="2093"/>
      <c r="AWD219" s="2093"/>
      <c r="AWE219" s="2093"/>
      <c r="AWF219" s="2093"/>
      <c r="AWG219" s="2093"/>
      <c r="AWH219" s="2093"/>
      <c r="AWI219" s="2093"/>
      <c r="AWJ219" s="2093"/>
      <c r="AWK219" s="2093"/>
      <c r="AWL219" s="2093"/>
      <c r="AWM219" s="2093"/>
      <c r="AWN219" s="2093"/>
      <c r="AWO219" s="2093"/>
      <c r="AWP219" s="2093"/>
      <c r="AWQ219" s="2093"/>
      <c r="AWR219" s="2093"/>
      <c r="AWS219" s="2093"/>
      <c r="AWT219" s="2093"/>
      <c r="AWU219" s="2093"/>
      <c r="AWV219" s="2093"/>
      <c r="AWW219" s="2093"/>
      <c r="AWX219" s="2093"/>
      <c r="AWY219" s="2093"/>
      <c r="AWZ219" s="2093"/>
      <c r="AXA219" s="2093"/>
      <c r="AXB219" s="2093"/>
      <c r="AXC219" s="2093"/>
      <c r="AXD219" s="2093"/>
      <c r="AXE219" s="2093"/>
      <c r="AXF219" s="2093"/>
      <c r="AXG219" s="2093"/>
      <c r="AXH219" s="2093"/>
      <c r="AXI219" s="2093"/>
      <c r="AXJ219" s="2093"/>
    </row>
    <row r="220" spans="1:1310" s="2094" customFormat="1" ht="23.25" customHeight="1">
      <c r="A220" s="2095"/>
      <c r="B220" s="2096" t="s">
        <v>1688</v>
      </c>
      <c r="C220" s="2096"/>
      <c r="D220" s="2096"/>
      <c r="E220" s="2096"/>
      <c r="F220" s="2096"/>
      <c r="G220" s="2096"/>
      <c r="H220" s="2096"/>
      <c r="I220" s="2096"/>
      <c r="J220" s="2096"/>
      <c r="K220" s="2096"/>
      <c r="L220" s="2096"/>
      <c r="M220" s="2096"/>
      <c r="N220" s="2096"/>
      <c r="O220" s="2096"/>
      <c r="P220" s="2096"/>
      <c r="Q220" s="2096"/>
      <c r="R220" s="681"/>
      <c r="S220" s="681"/>
      <c r="T220" s="681"/>
      <c r="U220" s="681"/>
      <c r="V220" s="681"/>
      <c r="W220" s="681"/>
      <c r="X220" s="681"/>
      <c r="Y220" s="681"/>
      <c r="Z220" s="681"/>
      <c r="AA220" s="681"/>
      <c r="AB220" s="681"/>
      <c r="AC220" s="681"/>
      <c r="AD220" s="2093"/>
      <c r="AE220" s="2093"/>
      <c r="AF220" s="2093"/>
      <c r="AG220" s="2093"/>
      <c r="AH220" s="2093"/>
      <c r="AI220" s="2093"/>
      <c r="AJ220" s="2093"/>
      <c r="AK220" s="2093"/>
      <c r="AL220" s="2093"/>
      <c r="AM220" s="2093"/>
      <c r="AN220" s="2093"/>
      <c r="AO220" s="2093"/>
      <c r="AP220" s="2093"/>
      <c r="AQ220" s="2093"/>
      <c r="AR220" s="2093"/>
      <c r="AS220" s="2093"/>
      <c r="AT220" s="2093"/>
      <c r="AU220" s="2093"/>
      <c r="AV220" s="2093"/>
      <c r="AW220" s="2093"/>
      <c r="AX220" s="2093"/>
      <c r="AY220" s="2093"/>
      <c r="AZ220" s="2093"/>
      <c r="BA220" s="2093"/>
      <c r="BB220" s="2093"/>
      <c r="BC220" s="2093"/>
      <c r="BD220" s="2093"/>
      <c r="BE220" s="2093"/>
      <c r="BF220" s="2093"/>
      <c r="BG220" s="2093"/>
      <c r="BH220" s="2093"/>
      <c r="BI220" s="2093"/>
      <c r="BJ220" s="2093"/>
      <c r="BK220" s="2093"/>
      <c r="BL220" s="2093"/>
      <c r="BM220" s="2093"/>
      <c r="BN220" s="2093"/>
      <c r="BO220" s="2093"/>
      <c r="BP220" s="2093"/>
      <c r="BQ220" s="2093"/>
      <c r="BR220" s="2093"/>
      <c r="BS220" s="2093"/>
      <c r="BT220" s="2093"/>
      <c r="BU220" s="2093"/>
      <c r="BV220" s="2093"/>
      <c r="BW220" s="2093"/>
      <c r="BX220" s="2093"/>
      <c r="BY220" s="2093"/>
      <c r="BZ220" s="2093"/>
      <c r="CA220" s="2093"/>
      <c r="CB220" s="2093"/>
      <c r="CC220" s="2093"/>
      <c r="CD220" s="2093"/>
      <c r="CE220" s="2093"/>
      <c r="CF220" s="2093"/>
      <c r="CG220" s="2093"/>
      <c r="CH220" s="2093"/>
      <c r="CI220" s="2093"/>
      <c r="CJ220" s="2093"/>
      <c r="CK220" s="2093"/>
      <c r="CL220" s="2093"/>
      <c r="CM220" s="2093"/>
      <c r="CN220" s="2093"/>
      <c r="CO220" s="2093"/>
      <c r="CP220" s="2093"/>
      <c r="CQ220" s="2093"/>
      <c r="CR220" s="2093"/>
      <c r="CS220" s="2093"/>
      <c r="CT220" s="2093"/>
      <c r="CU220" s="2093"/>
      <c r="CV220" s="2093"/>
      <c r="CW220" s="2093"/>
      <c r="CX220" s="2093"/>
      <c r="CY220" s="2093"/>
      <c r="CZ220" s="2093"/>
      <c r="DA220" s="2093"/>
      <c r="DB220" s="2093"/>
      <c r="DC220" s="2093"/>
      <c r="DD220" s="2093"/>
      <c r="DE220" s="2093"/>
      <c r="DF220" s="2093"/>
      <c r="DG220" s="2093"/>
      <c r="DH220" s="2093"/>
      <c r="DI220" s="2093"/>
      <c r="DJ220" s="2093"/>
      <c r="DK220" s="2093"/>
      <c r="DL220" s="2093"/>
      <c r="DM220" s="2093"/>
      <c r="DN220" s="2093"/>
      <c r="DO220" s="2093"/>
      <c r="DP220" s="2093"/>
      <c r="DQ220" s="2093"/>
      <c r="DR220" s="2093"/>
      <c r="DS220" s="2093"/>
      <c r="DT220" s="2093"/>
      <c r="DU220" s="2093"/>
      <c r="DV220" s="2093"/>
      <c r="DW220" s="2093"/>
      <c r="DX220" s="2093"/>
      <c r="DY220" s="2093"/>
      <c r="DZ220" s="2093"/>
      <c r="EA220" s="2093"/>
      <c r="EB220" s="2093"/>
      <c r="EC220" s="2093"/>
      <c r="ED220" s="2093"/>
      <c r="EE220" s="2093"/>
      <c r="EF220" s="2093"/>
      <c r="EG220" s="2093"/>
      <c r="EH220" s="2093"/>
      <c r="EI220" s="2093"/>
      <c r="EJ220" s="2093"/>
      <c r="EK220" s="2093"/>
      <c r="EL220" s="2093"/>
      <c r="EM220" s="2093"/>
      <c r="EN220" s="2093"/>
      <c r="EO220" s="2093"/>
      <c r="EP220" s="2093"/>
      <c r="EQ220" s="2093"/>
      <c r="ER220" s="2093"/>
      <c r="ES220" s="2093"/>
      <c r="ET220" s="2093"/>
      <c r="EU220" s="2093"/>
      <c r="EV220" s="2093"/>
      <c r="EW220" s="2093"/>
      <c r="EX220" s="2093"/>
      <c r="EY220" s="2093"/>
      <c r="EZ220" s="2093"/>
      <c r="FA220" s="2093"/>
      <c r="FB220" s="2093"/>
      <c r="FC220" s="2093"/>
      <c r="FD220" s="2093"/>
      <c r="FE220" s="2093"/>
      <c r="FF220" s="2093"/>
      <c r="FG220" s="2093"/>
      <c r="FH220" s="2093"/>
      <c r="FI220" s="2093"/>
      <c r="FJ220" s="2093"/>
      <c r="FK220" s="2093"/>
      <c r="FL220" s="2093"/>
      <c r="FM220" s="2093"/>
      <c r="FN220" s="2093"/>
      <c r="FO220" s="2093"/>
      <c r="FP220" s="2093"/>
      <c r="FQ220" s="2093"/>
      <c r="FR220" s="2093"/>
      <c r="FS220" s="2093"/>
      <c r="FT220" s="2093"/>
      <c r="FU220" s="2093"/>
      <c r="FV220" s="2093"/>
      <c r="FW220" s="2093"/>
      <c r="FX220" s="2093"/>
      <c r="FY220" s="2093"/>
      <c r="FZ220" s="2093"/>
      <c r="GA220" s="2093"/>
      <c r="GB220" s="2093"/>
      <c r="GC220" s="2093"/>
      <c r="GD220" s="2093"/>
      <c r="GE220" s="2093"/>
      <c r="GF220" s="2093"/>
      <c r="GG220" s="2093"/>
      <c r="GH220" s="2093"/>
      <c r="GI220" s="2093"/>
      <c r="GJ220" s="2093"/>
      <c r="GK220" s="2093"/>
      <c r="GL220" s="2093"/>
      <c r="GM220" s="2093"/>
      <c r="GN220" s="2093"/>
      <c r="GO220" s="2093"/>
      <c r="GP220" s="2093"/>
      <c r="GQ220" s="2093"/>
      <c r="GR220" s="2093"/>
      <c r="GS220" s="2093"/>
      <c r="GT220" s="2093"/>
      <c r="GU220" s="2093"/>
      <c r="GV220" s="2093"/>
      <c r="GW220" s="2093"/>
      <c r="GX220" s="2093"/>
      <c r="GY220" s="2093"/>
      <c r="GZ220" s="2093"/>
      <c r="HA220" s="2093"/>
      <c r="HB220" s="2093"/>
      <c r="HC220" s="2093"/>
      <c r="HD220" s="2093"/>
      <c r="HE220" s="2093"/>
      <c r="HF220" s="2093"/>
      <c r="HG220" s="2093"/>
      <c r="HH220" s="2093"/>
      <c r="HI220" s="2093"/>
      <c r="HJ220" s="2093"/>
      <c r="HK220" s="2093"/>
      <c r="HL220" s="2093"/>
      <c r="HM220" s="2093"/>
      <c r="HN220" s="2093"/>
      <c r="HO220" s="2093"/>
      <c r="HP220" s="2093"/>
      <c r="HQ220" s="2093"/>
      <c r="HR220" s="2093"/>
      <c r="HS220" s="2093"/>
      <c r="HT220" s="2093"/>
      <c r="HU220" s="2093"/>
      <c r="HV220" s="2093"/>
      <c r="HW220" s="2093"/>
      <c r="HX220" s="2093"/>
      <c r="HY220" s="2093"/>
      <c r="HZ220" s="2093"/>
      <c r="IA220" s="2093"/>
      <c r="IB220" s="2093"/>
      <c r="IC220" s="2093"/>
      <c r="ID220" s="2093"/>
      <c r="IE220" s="2093"/>
      <c r="IF220" s="2093"/>
      <c r="IG220" s="2093"/>
      <c r="IH220" s="2093"/>
      <c r="II220" s="2093"/>
      <c r="IJ220" s="2093"/>
      <c r="IK220" s="2093"/>
      <c r="IL220" s="2093"/>
      <c r="IM220" s="2093"/>
      <c r="IN220" s="2093"/>
      <c r="IO220" s="2093"/>
      <c r="IP220" s="2093"/>
      <c r="IQ220" s="2093"/>
      <c r="IR220" s="2093"/>
      <c r="IS220" s="2093"/>
      <c r="IT220" s="2093"/>
      <c r="IU220" s="2093"/>
      <c r="IV220" s="2093"/>
      <c r="IW220" s="2093"/>
      <c r="IX220" s="2093"/>
      <c r="IY220" s="2093"/>
      <c r="IZ220" s="2093"/>
      <c r="JA220" s="2093"/>
      <c r="JB220" s="2093"/>
      <c r="JC220" s="2093"/>
      <c r="JD220" s="2093"/>
      <c r="JE220" s="2093"/>
      <c r="JF220" s="2093"/>
      <c r="JG220" s="2093"/>
      <c r="JH220" s="2093"/>
      <c r="JI220" s="2093"/>
      <c r="JJ220" s="2093"/>
      <c r="JK220" s="2093"/>
      <c r="JL220" s="2093"/>
      <c r="JM220" s="2093"/>
      <c r="JN220" s="2093"/>
      <c r="JO220" s="2093"/>
      <c r="JP220" s="2093"/>
      <c r="JQ220" s="2093"/>
      <c r="JR220" s="2093"/>
      <c r="JS220" s="2093"/>
      <c r="JT220" s="2093"/>
      <c r="JU220" s="2093"/>
      <c r="JV220" s="2093"/>
      <c r="JW220" s="2093"/>
      <c r="JX220" s="2093"/>
      <c r="JY220" s="2093"/>
      <c r="JZ220" s="2093"/>
      <c r="KA220" s="2093"/>
      <c r="KB220" s="2093"/>
      <c r="KC220" s="2093"/>
      <c r="KD220" s="2093"/>
      <c r="KE220" s="2093"/>
      <c r="KF220" s="2093"/>
      <c r="KG220" s="2093"/>
      <c r="KH220" s="2093"/>
      <c r="KI220" s="2093"/>
      <c r="KJ220" s="2093"/>
      <c r="KK220" s="2093"/>
      <c r="KL220" s="2093"/>
      <c r="KM220" s="2093"/>
      <c r="KN220" s="2093"/>
      <c r="KO220" s="2093"/>
      <c r="KP220" s="2093"/>
      <c r="KQ220" s="2093"/>
      <c r="KR220" s="2093"/>
      <c r="KS220" s="2093"/>
      <c r="KT220" s="2093"/>
      <c r="KU220" s="2093"/>
      <c r="KV220" s="2093"/>
      <c r="KW220" s="2093"/>
      <c r="KX220" s="2093"/>
      <c r="KY220" s="2093"/>
      <c r="KZ220" s="2093"/>
      <c r="LA220" s="2093"/>
      <c r="LB220" s="2093"/>
      <c r="LC220" s="2093"/>
      <c r="LD220" s="2093"/>
      <c r="LE220" s="2093"/>
      <c r="LF220" s="2093"/>
      <c r="LG220" s="2093"/>
      <c r="LH220" s="2093"/>
      <c r="LI220" s="2093"/>
      <c r="LJ220" s="2093"/>
      <c r="LK220" s="2093"/>
      <c r="LL220" s="2093"/>
      <c r="LM220" s="2093"/>
      <c r="LN220" s="2093"/>
      <c r="LO220" s="2093"/>
      <c r="LP220" s="2093"/>
      <c r="LQ220" s="2093"/>
      <c r="LR220" s="2093"/>
      <c r="LS220" s="2093"/>
      <c r="LT220" s="2093"/>
      <c r="LU220" s="2093"/>
      <c r="LV220" s="2093"/>
      <c r="LW220" s="2093"/>
      <c r="LX220" s="2093"/>
      <c r="LY220" s="2093"/>
      <c r="LZ220" s="2093"/>
      <c r="MA220" s="2093"/>
      <c r="MB220" s="2093"/>
      <c r="MC220" s="2093"/>
      <c r="MD220" s="2093"/>
      <c r="ME220" s="2093"/>
      <c r="MF220" s="2093"/>
      <c r="MG220" s="2093"/>
      <c r="MH220" s="2093"/>
      <c r="MI220" s="2093"/>
      <c r="MJ220" s="2093"/>
      <c r="MK220" s="2093"/>
      <c r="ML220" s="2093"/>
      <c r="MM220" s="2093"/>
      <c r="MN220" s="2093"/>
      <c r="MO220" s="2093"/>
      <c r="MP220" s="2093"/>
      <c r="MQ220" s="2093"/>
      <c r="MR220" s="2093"/>
      <c r="MS220" s="2093"/>
      <c r="MT220" s="2093"/>
      <c r="MU220" s="2093"/>
      <c r="MV220" s="2093"/>
      <c r="MW220" s="2093"/>
      <c r="MX220" s="2093"/>
      <c r="MY220" s="2093"/>
      <c r="MZ220" s="2093"/>
      <c r="NA220" s="2093"/>
      <c r="NB220" s="2093"/>
      <c r="NC220" s="2093"/>
      <c r="ND220" s="2093"/>
      <c r="NE220" s="2093"/>
      <c r="NF220" s="2093"/>
      <c r="NG220" s="2093"/>
      <c r="NH220" s="2093"/>
      <c r="NI220" s="2093"/>
      <c r="NJ220" s="2093"/>
      <c r="NK220" s="2093"/>
      <c r="NL220" s="2093"/>
      <c r="NM220" s="2093"/>
      <c r="NN220" s="2093"/>
      <c r="NO220" s="2093"/>
      <c r="NP220" s="2093"/>
      <c r="NQ220" s="2093"/>
      <c r="NR220" s="2093"/>
      <c r="NS220" s="2093"/>
      <c r="NT220" s="2093"/>
      <c r="NU220" s="2093"/>
      <c r="NV220" s="2093"/>
      <c r="NW220" s="2093"/>
      <c r="NX220" s="2093"/>
      <c r="NY220" s="2093"/>
      <c r="NZ220" s="2093"/>
      <c r="OA220" s="2093"/>
      <c r="OB220" s="2093"/>
      <c r="OC220" s="2093"/>
      <c r="OD220" s="2093"/>
      <c r="OE220" s="2093"/>
      <c r="OF220" s="2093"/>
      <c r="OG220" s="2093"/>
      <c r="OH220" s="2093"/>
      <c r="OI220" s="2093"/>
      <c r="OJ220" s="2093"/>
      <c r="OK220" s="2093"/>
      <c r="OL220" s="2093"/>
      <c r="OM220" s="2093"/>
      <c r="ON220" s="2093"/>
      <c r="OO220" s="2093"/>
      <c r="OP220" s="2093"/>
      <c r="OQ220" s="2093"/>
      <c r="OR220" s="2093"/>
      <c r="OS220" s="2093"/>
      <c r="OT220" s="2093"/>
      <c r="OU220" s="2093"/>
      <c r="OV220" s="2093"/>
      <c r="OW220" s="2093"/>
      <c r="OX220" s="2093"/>
      <c r="OY220" s="2093"/>
      <c r="OZ220" s="2093"/>
      <c r="PA220" s="2093"/>
      <c r="PB220" s="2093"/>
      <c r="PC220" s="2093"/>
      <c r="PD220" s="2093"/>
      <c r="PE220" s="2093"/>
      <c r="PF220" s="2093"/>
      <c r="PG220" s="2093"/>
      <c r="PH220" s="2093"/>
      <c r="PI220" s="2093"/>
      <c r="PJ220" s="2093"/>
      <c r="PK220" s="2093"/>
      <c r="PL220" s="2093"/>
      <c r="PM220" s="2093"/>
      <c r="PN220" s="2093"/>
      <c r="PO220" s="2093"/>
      <c r="PP220" s="2093"/>
      <c r="PQ220" s="2093"/>
      <c r="PR220" s="2093"/>
      <c r="PS220" s="2093"/>
      <c r="PT220" s="2093"/>
      <c r="PU220" s="2093"/>
      <c r="PV220" s="2093"/>
      <c r="PW220" s="2093"/>
      <c r="PX220" s="2093"/>
      <c r="PY220" s="2093"/>
      <c r="PZ220" s="2093"/>
      <c r="QA220" s="2093"/>
      <c r="QB220" s="2093"/>
      <c r="QC220" s="2093"/>
      <c r="QD220" s="2093"/>
      <c r="QE220" s="2093"/>
      <c r="QF220" s="2093"/>
      <c r="QG220" s="2093"/>
      <c r="QH220" s="2093"/>
      <c r="QI220" s="2093"/>
      <c r="QJ220" s="2093"/>
      <c r="QK220" s="2093"/>
      <c r="QL220" s="2093"/>
      <c r="QM220" s="2093"/>
      <c r="QN220" s="2093"/>
      <c r="QO220" s="2093"/>
      <c r="QP220" s="2093"/>
      <c r="QQ220" s="2093"/>
      <c r="QR220" s="2093"/>
      <c r="QS220" s="2093"/>
      <c r="QT220" s="2093"/>
      <c r="QU220" s="2093"/>
      <c r="QV220" s="2093"/>
      <c r="QW220" s="2093"/>
      <c r="QX220" s="2093"/>
      <c r="QY220" s="2093"/>
      <c r="QZ220" s="2093"/>
      <c r="RA220" s="2093"/>
      <c r="RB220" s="2093"/>
      <c r="RC220" s="2093"/>
      <c r="RD220" s="2093"/>
      <c r="RE220" s="2093"/>
      <c r="RF220" s="2093"/>
      <c r="RG220" s="2093"/>
      <c r="RH220" s="2093"/>
      <c r="RI220" s="2093"/>
      <c r="RJ220" s="2093"/>
      <c r="RK220" s="2093"/>
      <c r="RL220" s="2093"/>
      <c r="RM220" s="2093"/>
      <c r="RN220" s="2093"/>
      <c r="RO220" s="2093"/>
      <c r="RP220" s="2093"/>
      <c r="RQ220" s="2093"/>
      <c r="RR220" s="2093"/>
      <c r="RS220" s="2093"/>
      <c r="RT220" s="2093"/>
      <c r="RU220" s="2093"/>
      <c r="RV220" s="2093"/>
      <c r="RW220" s="2093"/>
      <c r="RX220" s="2093"/>
      <c r="RY220" s="2093"/>
      <c r="RZ220" s="2093"/>
      <c r="SA220" s="2093"/>
      <c r="SB220" s="2093"/>
      <c r="SC220" s="2093"/>
      <c r="SD220" s="2093"/>
      <c r="SE220" s="2093"/>
      <c r="SF220" s="2093"/>
      <c r="SG220" s="2093"/>
      <c r="SH220" s="2093"/>
      <c r="SI220" s="2093"/>
      <c r="SJ220" s="2093"/>
      <c r="SK220" s="2093"/>
      <c r="SL220" s="2093"/>
      <c r="SM220" s="2093"/>
      <c r="SN220" s="2093"/>
      <c r="SO220" s="2093"/>
      <c r="SP220" s="2093"/>
      <c r="SQ220" s="2093"/>
      <c r="SR220" s="2093"/>
      <c r="SS220" s="2093"/>
      <c r="ST220" s="2093"/>
      <c r="SU220" s="2093"/>
      <c r="SV220" s="2093"/>
      <c r="SW220" s="2093"/>
      <c r="SX220" s="2093"/>
      <c r="SY220" s="2093"/>
      <c r="SZ220" s="2093"/>
      <c r="TA220" s="2093"/>
      <c r="TB220" s="2093"/>
      <c r="TC220" s="2093"/>
      <c r="TD220" s="2093"/>
      <c r="TE220" s="2093"/>
      <c r="TF220" s="2093"/>
      <c r="TG220" s="2093"/>
      <c r="TH220" s="2093"/>
      <c r="TI220" s="2093"/>
      <c r="TJ220" s="2093"/>
      <c r="TK220" s="2093"/>
      <c r="TL220" s="2093"/>
      <c r="TM220" s="2093"/>
      <c r="TN220" s="2093"/>
      <c r="TO220" s="2093"/>
      <c r="TP220" s="2093"/>
      <c r="TQ220" s="2093"/>
      <c r="TR220" s="2093"/>
      <c r="TS220" s="2093"/>
      <c r="TT220" s="2093"/>
      <c r="TU220" s="2093"/>
      <c r="TV220" s="2093"/>
      <c r="TW220" s="2093"/>
      <c r="TX220" s="2093"/>
      <c r="TY220" s="2093"/>
      <c r="TZ220" s="2093"/>
      <c r="UA220" s="2093"/>
      <c r="UB220" s="2093"/>
      <c r="UC220" s="2093"/>
      <c r="UD220" s="2093"/>
      <c r="UE220" s="2093"/>
      <c r="UF220" s="2093"/>
      <c r="UG220" s="2093"/>
      <c r="UH220" s="2093"/>
      <c r="UI220" s="2093"/>
      <c r="UJ220" s="2093"/>
      <c r="UK220" s="2093"/>
      <c r="UL220" s="2093"/>
      <c r="UM220" s="2093"/>
      <c r="UN220" s="2093"/>
      <c r="UO220" s="2093"/>
      <c r="UP220" s="2093"/>
      <c r="UQ220" s="2093"/>
      <c r="UR220" s="2093"/>
      <c r="US220" s="2093"/>
      <c r="UT220" s="2093"/>
      <c r="UU220" s="2093"/>
      <c r="UV220" s="2093"/>
      <c r="UW220" s="2093"/>
      <c r="UX220" s="2093"/>
      <c r="UY220" s="2093"/>
      <c r="UZ220" s="2093"/>
      <c r="VA220" s="2093"/>
      <c r="VB220" s="2093"/>
      <c r="VC220" s="2093"/>
      <c r="VD220" s="2093"/>
      <c r="VE220" s="2093"/>
      <c r="VF220" s="2093"/>
      <c r="VG220" s="2093"/>
      <c r="VH220" s="2093"/>
      <c r="VI220" s="2093"/>
      <c r="VJ220" s="2093"/>
      <c r="VK220" s="2093"/>
      <c r="VL220" s="2093"/>
      <c r="VM220" s="2093"/>
      <c r="VN220" s="2093"/>
      <c r="VO220" s="2093"/>
      <c r="VP220" s="2093"/>
      <c r="VQ220" s="2093"/>
      <c r="VR220" s="2093"/>
      <c r="VS220" s="2093"/>
      <c r="VT220" s="2093"/>
      <c r="VU220" s="2093"/>
      <c r="VV220" s="2093"/>
      <c r="VW220" s="2093"/>
      <c r="VX220" s="2093"/>
      <c r="VY220" s="2093"/>
      <c r="VZ220" s="2093"/>
      <c r="WA220" s="2093"/>
      <c r="WB220" s="2093"/>
      <c r="WC220" s="2093"/>
      <c r="WD220" s="2093"/>
      <c r="WE220" s="2093"/>
      <c r="WF220" s="2093"/>
      <c r="WG220" s="2093"/>
      <c r="WH220" s="2093"/>
      <c r="WI220" s="2093"/>
      <c r="WJ220" s="2093"/>
      <c r="WK220" s="2093"/>
      <c r="WL220" s="2093"/>
      <c r="WM220" s="2093"/>
      <c r="WN220" s="2093"/>
      <c r="WO220" s="2093"/>
      <c r="WP220" s="2093"/>
      <c r="WQ220" s="2093"/>
      <c r="WR220" s="2093"/>
      <c r="WS220" s="2093"/>
      <c r="WT220" s="2093"/>
      <c r="WU220" s="2093"/>
      <c r="WV220" s="2093"/>
      <c r="WW220" s="2093"/>
      <c r="WX220" s="2093"/>
      <c r="WY220" s="2093"/>
      <c r="WZ220" s="2093"/>
      <c r="XA220" s="2093"/>
      <c r="XB220" s="2093"/>
      <c r="XC220" s="2093"/>
      <c r="XD220" s="2093"/>
      <c r="XE220" s="2093"/>
      <c r="XF220" s="2093"/>
      <c r="XG220" s="2093"/>
      <c r="XH220" s="2093"/>
      <c r="XI220" s="2093"/>
      <c r="XJ220" s="2093"/>
      <c r="XK220" s="2093"/>
      <c r="XL220" s="2093"/>
      <c r="XM220" s="2093"/>
      <c r="XN220" s="2093"/>
      <c r="XO220" s="2093"/>
      <c r="XP220" s="2093"/>
      <c r="XQ220" s="2093"/>
      <c r="XR220" s="2093"/>
      <c r="XS220" s="2093"/>
      <c r="XT220" s="2093"/>
      <c r="XU220" s="2093"/>
      <c r="XV220" s="2093"/>
      <c r="XW220" s="2093"/>
      <c r="XX220" s="2093"/>
      <c r="XY220" s="2093"/>
      <c r="XZ220" s="2093"/>
      <c r="YA220" s="2093"/>
      <c r="YB220" s="2093"/>
      <c r="YC220" s="2093"/>
      <c r="YD220" s="2093"/>
      <c r="YE220" s="2093"/>
      <c r="YF220" s="2093"/>
      <c r="YG220" s="2093"/>
      <c r="YH220" s="2093"/>
      <c r="YI220" s="2093"/>
      <c r="YJ220" s="2093"/>
      <c r="YK220" s="2093"/>
      <c r="YL220" s="2093"/>
      <c r="YM220" s="2093"/>
      <c r="YN220" s="2093"/>
      <c r="YO220" s="2093"/>
      <c r="YP220" s="2093"/>
      <c r="YQ220" s="2093"/>
      <c r="YR220" s="2093"/>
      <c r="YS220" s="2093"/>
      <c r="YT220" s="2093"/>
      <c r="YU220" s="2093"/>
      <c r="YV220" s="2093"/>
      <c r="YW220" s="2093"/>
      <c r="YX220" s="2093"/>
      <c r="YY220" s="2093"/>
      <c r="YZ220" s="2093"/>
      <c r="ZA220" s="2093"/>
      <c r="ZB220" s="2093"/>
      <c r="ZC220" s="2093"/>
      <c r="ZD220" s="2093"/>
      <c r="ZE220" s="2093"/>
      <c r="ZF220" s="2093"/>
      <c r="ZG220" s="2093"/>
      <c r="ZH220" s="2093"/>
      <c r="ZI220" s="2093"/>
      <c r="ZJ220" s="2093"/>
      <c r="ZK220" s="2093"/>
      <c r="ZL220" s="2093"/>
      <c r="ZM220" s="2093"/>
      <c r="ZN220" s="2093"/>
      <c r="ZO220" s="2093"/>
      <c r="ZP220" s="2093"/>
      <c r="ZQ220" s="2093"/>
      <c r="ZR220" s="2093"/>
      <c r="ZS220" s="2093"/>
      <c r="ZT220" s="2093"/>
      <c r="ZU220" s="2093"/>
      <c r="ZV220" s="2093"/>
      <c r="ZW220" s="2093"/>
      <c r="ZX220" s="2093"/>
      <c r="ZY220" s="2093"/>
      <c r="ZZ220" s="2093"/>
      <c r="AAA220" s="2093"/>
      <c r="AAB220" s="2093"/>
      <c r="AAC220" s="2093"/>
      <c r="AAD220" s="2093"/>
      <c r="AAE220" s="2093"/>
      <c r="AAF220" s="2093"/>
      <c r="AAG220" s="2093"/>
      <c r="AAH220" s="2093"/>
      <c r="AAI220" s="2093"/>
      <c r="AAJ220" s="2093"/>
      <c r="AAK220" s="2093"/>
      <c r="AAL220" s="2093"/>
      <c r="AAM220" s="2093"/>
      <c r="AAN220" s="2093"/>
      <c r="AAO220" s="2093"/>
      <c r="AAP220" s="2093"/>
      <c r="AAQ220" s="2093"/>
      <c r="AAR220" s="2093"/>
      <c r="AAS220" s="2093"/>
      <c r="AAT220" s="2093"/>
      <c r="AAU220" s="2093"/>
      <c r="AAV220" s="2093"/>
      <c r="AAW220" s="2093"/>
      <c r="AAX220" s="2093"/>
      <c r="AAY220" s="2093"/>
      <c r="AAZ220" s="2093"/>
      <c r="ABA220" s="2093"/>
      <c r="ABB220" s="2093"/>
      <c r="ABC220" s="2093"/>
      <c r="ABD220" s="2093"/>
      <c r="ABE220" s="2093"/>
      <c r="ABF220" s="2093"/>
      <c r="ABG220" s="2093"/>
      <c r="ABH220" s="2093"/>
      <c r="ABI220" s="2093"/>
      <c r="ABJ220" s="2093"/>
      <c r="ABK220" s="2093"/>
      <c r="ABL220" s="2093"/>
      <c r="ABM220" s="2093"/>
      <c r="ABN220" s="2093"/>
      <c r="ABO220" s="2093"/>
      <c r="ABP220" s="2093"/>
      <c r="ABQ220" s="2093"/>
      <c r="ABR220" s="2093"/>
      <c r="ABS220" s="2093"/>
      <c r="ABT220" s="2093"/>
      <c r="ABU220" s="2093"/>
      <c r="ABV220" s="2093"/>
      <c r="ABW220" s="2093"/>
      <c r="ABX220" s="2093"/>
      <c r="ABY220" s="2093"/>
      <c r="ABZ220" s="2093"/>
      <c r="ACA220" s="2093"/>
      <c r="ACB220" s="2093"/>
      <c r="ACC220" s="2093"/>
      <c r="ACD220" s="2093"/>
      <c r="ACE220" s="2093"/>
      <c r="ACF220" s="2093"/>
      <c r="ACG220" s="2093"/>
      <c r="ACH220" s="2093"/>
      <c r="ACI220" s="2093"/>
      <c r="ACJ220" s="2093"/>
      <c r="ACK220" s="2093"/>
      <c r="ACL220" s="2093"/>
      <c r="ACM220" s="2093"/>
      <c r="ACN220" s="2093"/>
      <c r="ACO220" s="2093"/>
      <c r="ACP220" s="2093"/>
      <c r="ACQ220" s="2093"/>
      <c r="ACR220" s="2093"/>
      <c r="ACS220" s="2093"/>
      <c r="ACT220" s="2093"/>
      <c r="ACU220" s="2093"/>
      <c r="ACV220" s="2093"/>
      <c r="ACW220" s="2093"/>
      <c r="ACX220" s="2093"/>
      <c r="ACY220" s="2093"/>
      <c r="ACZ220" s="2093"/>
      <c r="ADA220" s="2093"/>
      <c r="ADB220" s="2093"/>
      <c r="ADC220" s="2093"/>
      <c r="ADD220" s="2093"/>
      <c r="ADE220" s="2093"/>
      <c r="ADF220" s="2093"/>
      <c r="ADG220" s="2093"/>
      <c r="ADH220" s="2093"/>
      <c r="ADI220" s="2093"/>
      <c r="ADJ220" s="2093"/>
      <c r="ADK220" s="2093"/>
      <c r="ADL220" s="2093"/>
      <c r="ADM220" s="2093"/>
      <c r="ADN220" s="2093"/>
      <c r="ADO220" s="2093"/>
      <c r="ADP220" s="2093"/>
      <c r="ADQ220" s="2093"/>
      <c r="ADR220" s="2093"/>
      <c r="ADS220" s="2093"/>
      <c r="ADT220" s="2093"/>
      <c r="ADU220" s="2093"/>
      <c r="ADV220" s="2093"/>
      <c r="ADW220" s="2093"/>
      <c r="ADX220" s="2093"/>
      <c r="ADY220" s="2093"/>
      <c r="ADZ220" s="2093"/>
      <c r="AEA220" s="2093"/>
      <c r="AEB220" s="2093"/>
      <c r="AEC220" s="2093"/>
      <c r="AED220" s="2093"/>
      <c r="AEE220" s="2093"/>
      <c r="AEF220" s="2093"/>
      <c r="AEG220" s="2093"/>
      <c r="AEH220" s="2093"/>
      <c r="AEI220" s="2093"/>
      <c r="AEJ220" s="2093"/>
      <c r="AEK220" s="2093"/>
      <c r="AEL220" s="2093"/>
      <c r="AEM220" s="2093"/>
      <c r="AEN220" s="2093"/>
      <c r="AEO220" s="2093"/>
      <c r="AEP220" s="2093"/>
      <c r="AEQ220" s="2093"/>
      <c r="AER220" s="2093"/>
      <c r="AES220" s="2093"/>
      <c r="AET220" s="2093"/>
      <c r="AEU220" s="2093"/>
      <c r="AEV220" s="2093"/>
      <c r="AEW220" s="2093"/>
      <c r="AEX220" s="2093"/>
      <c r="AEY220" s="2093"/>
      <c r="AEZ220" s="2093"/>
      <c r="AFA220" s="2093"/>
      <c r="AFB220" s="2093"/>
      <c r="AFC220" s="2093"/>
      <c r="AFD220" s="2093"/>
      <c r="AFE220" s="2093"/>
      <c r="AFF220" s="2093"/>
      <c r="AFG220" s="2093"/>
      <c r="AFH220" s="2093"/>
      <c r="AFI220" s="2093"/>
      <c r="AFJ220" s="2093"/>
      <c r="AFK220" s="2093"/>
      <c r="AFL220" s="2093"/>
      <c r="AFM220" s="2093"/>
      <c r="AFN220" s="2093"/>
      <c r="AFO220" s="2093"/>
      <c r="AFP220" s="2093"/>
      <c r="AFQ220" s="2093"/>
      <c r="AFR220" s="2093"/>
      <c r="AFS220" s="2093"/>
      <c r="AFT220" s="2093"/>
      <c r="AFU220" s="2093"/>
      <c r="AFV220" s="2093"/>
      <c r="AFW220" s="2093"/>
      <c r="AFX220" s="2093"/>
      <c r="AFY220" s="2093"/>
      <c r="AFZ220" s="2093"/>
      <c r="AGA220" s="2093"/>
      <c r="AGB220" s="2093"/>
      <c r="AGC220" s="2093"/>
      <c r="AGD220" s="2093"/>
      <c r="AGE220" s="2093"/>
      <c r="AGF220" s="2093"/>
      <c r="AGG220" s="2093"/>
      <c r="AGH220" s="2093"/>
      <c r="AGI220" s="2093"/>
      <c r="AGJ220" s="2093"/>
      <c r="AGK220" s="2093"/>
      <c r="AGL220" s="2093"/>
      <c r="AGM220" s="2093"/>
      <c r="AGN220" s="2093"/>
      <c r="AGO220" s="2093"/>
      <c r="AGP220" s="2093"/>
      <c r="AGQ220" s="2093"/>
      <c r="AGR220" s="2093"/>
      <c r="AGS220" s="2093"/>
      <c r="AGT220" s="2093"/>
      <c r="AGU220" s="2093"/>
      <c r="AGV220" s="2093"/>
      <c r="AGW220" s="2093"/>
      <c r="AGX220" s="2093"/>
      <c r="AGY220" s="2093"/>
      <c r="AGZ220" s="2093"/>
      <c r="AHA220" s="2093"/>
      <c r="AHB220" s="2093"/>
      <c r="AHC220" s="2093"/>
      <c r="AHD220" s="2093"/>
      <c r="AHE220" s="2093"/>
      <c r="AHF220" s="2093"/>
      <c r="AHG220" s="2093"/>
      <c r="AHH220" s="2093"/>
      <c r="AHI220" s="2093"/>
      <c r="AHJ220" s="2093"/>
      <c r="AHK220" s="2093"/>
      <c r="AHL220" s="2093"/>
      <c r="AHM220" s="2093"/>
      <c r="AHN220" s="2093"/>
      <c r="AHO220" s="2093"/>
      <c r="AHP220" s="2093"/>
      <c r="AHQ220" s="2093"/>
      <c r="AHR220" s="2093"/>
      <c r="AHS220" s="2093"/>
      <c r="AHT220" s="2093"/>
      <c r="AHU220" s="2093"/>
      <c r="AHV220" s="2093"/>
      <c r="AHW220" s="2093"/>
      <c r="AHX220" s="2093"/>
      <c r="AHY220" s="2093"/>
      <c r="AHZ220" s="2093"/>
      <c r="AIA220" s="2093"/>
      <c r="AIB220" s="2093"/>
      <c r="AIC220" s="2093"/>
      <c r="AID220" s="2093"/>
      <c r="AIE220" s="2093"/>
      <c r="AIF220" s="2093"/>
      <c r="AIG220" s="2093"/>
      <c r="AIH220" s="2093"/>
      <c r="AII220" s="2093"/>
      <c r="AIJ220" s="2093"/>
      <c r="AIK220" s="2093"/>
      <c r="AIL220" s="2093"/>
      <c r="AIM220" s="2093"/>
      <c r="AIN220" s="2093"/>
      <c r="AIO220" s="2093"/>
      <c r="AIP220" s="2093"/>
      <c r="AIQ220" s="2093"/>
      <c r="AIR220" s="2093"/>
      <c r="AIS220" s="2093"/>
      <c r="AIT220" s="2093"/>
      <c r="AIU220" s="2093"/>
      <c r="AIV220" s="2093"/>
      <c r="AIW220" s="2093"/>
      <c r="AIX220" s="2093"/>
      <c r="AIY220" s="2093"/>
      <c r="AIZ220" s="2093"/>
      <c r="AJA220" s="2093"/>
      <c r="AJB220" s="2093"/>
      <c r="AJC220" s="2093"/>
      <c r="AJD220" s="2093"/>
      <c r="AJE220" s="2093"/>
      <c r="AJF220" s="2093"/>
      <c r="AJG220" s="2093"/>
      <c r="AJH220" s="2093"/>
      <c r="AJI220" s="2093"/>
      <c r="AJJ220" s="2093"/>
      <c r="AJK220" s="2093"/>
      <c r="AJL220" s="2093"/>
      <c r="AJM220" s="2093"/>
      <c r="AJN220" s="2093"/>
      <c r="AJO220" s="2093"/>
      <c r="AJP220" s="2093"/>
      <c r="AJQ220" s="2093"/>
      <c r="AJR220" s="2093"/>
      <c r="AJS220" s="2093"/>
      <c r="AJT220" s="2093"/>
      <c r="AJU220" s="2093"/>
      <c r="AJV220" s="2093"/>
      <c r="AJW220" s="2093"/>
      <c r="AJX220" s="2093"/>
      <c r="AJY220" s="2093"/>
      <c r="AJZ220" s="2093"/>
      <c r="AKA220" s="2093"/>
      <c r="AKB220" s="2093"/>
      <c r="AKC220" s="2093"/>
      <c r="AKD220" s="2093"/>
      <c r="AKE220" s="2093"/>
      <c r="AKF220" s="2093"/>
      <c r="AKG220" s="2093"/>
      <c r="AKH220" s="2093"/>
      <c r="AKI220" s="2093"/>
      <c r="AKJ220" s="2093"/>
      <c r="AKK220" s="2093"/>
      <c r="AKL220" s="2093"/>
      <c r="AKM220" s="2093"/>
      <c r="AKN220" s="2093"/>
      <c r="AKO220" s="2093"/>
      <c r="AKP220" s="2093"/>
      <c r="AKQ220" s="2093"/>
      <c r="AKR220" s="2093"/>
      <c r="AKS220" s="2093"/>
      <c r="AKT220" s="2093"/>
      <c r="AKU220" s="2093"/>
      <c r="AKV220" s="2093"/>
      <c r="AKW220" s="2093"/>
      <c r="AKX220" s="2093"/>
      <c r="AKY220" s="2093"/>
      <c r="AKZ220" s="2093"/>
      <c r="ALA220" s="2093"/>
      <c r="ALB220" s="2093"/>
      <c r="ALC220" s="2093"/>
      <c r="ALD220" s="2093"/>
      <c r="ALE220" s="2093"/>
      <c r="ALF220" s="2093"/>
      <c r="ALG220" s="2093"/>
      <c r="ALH220" s="2093"/>
      <c r="ALI220" s="2093"/>
      <c r="ALJ220" s="2093"/>
      <c r="ALK220" s="2093"/>
      <c r="ALL220" s="2093"/>
      <c r="ALM220" s="2093"/>
      <c r="ALN220" s="2093"/>
      <c r="ALO220" s="2093"/>
      <c r="ALP220" s="2093"/>
      <c r="ALQ220" s="2093"/>
      <c r="ALR220" s="2093"/>
      <c r="ALS220" s="2093"/>
      <c r="ALT220" s="2093"/>
      <c r="ALU220" s="2093"/>
      <c r="ALV220" s="2093"/>
      <c r="ALW220" s="2093"/>
      <c r="ALX220" s="2093"/>
      <c r="ALY220" s="2093"/>
      <c r="ALZ220" s="2093"/>
      <c r="AMA220" s="2093"/>
      <c r="AMB220" s="2093"/>
      <c r="AMC220" s="2093"/>
      <c r="AMD220" s="2093"/>
      <c r="AME220" s="2093"/>
      <c r="AMF220" s="2093"/>
      <c r="AMG220" s="2093"/>
      <c r="AMH220" s="2093"/>
      <c r="AMI220" s="2093"/>
      <c r="AMJ220" s="2093"/>
      <c r="AMK220" s="2093"/>
      <c r="AML220" s="2093"/>
      <c r="AMM220" s="2093"/>
      <c r="AMN220" s="2093"/>
      <c r="AMO220" s="2093"/>
      <c r="AMP220" s="2093"/>
      <c r="AMQ220" s="2093"/>
      <c r="AMR220" s="2093"/>
      <c r="AMS220" s="2093"/>
      <c r="AMT220" s="2093"/>
      <c r="AMU220" s="2093"/>
      <c r="AMV220" s="2093"/>
      <c r="AMW220" s="2093"/>
      <c r="AMX220" s="2093"/>
      <c r="AMY220" s="2093"/>
      <c r="AMZ220" s="2093"/>
      <c r="ANA220" s="2093"/>
      <c r="ANB220" s="2093"/>
      <c r="ANC220" s="2093"/>
      <c r="AND220" s="2093"/>
      <c r="ANE220" s="2093"/>
      <c r="ANF220" s="2093"/>
      <c r="ANG220" s="2093"/>
      <c r="ANH220" s="2093"/>
      <c r="ANI220" s="2093"/>
      <c r="ANJ220" s="2093"/>
      <c r="ANK220" s="2093"/>
      <c r="ANL220" s="2093"/>
      <c r="ANM220" s="2093"/>
      <c r="ANN220" s="2093"/>
      <c r="ANO220" s="2093"/>
      <c r="ANP220" s="2093"/>
      <c r="ANQ220" s="2093"/>
      <c r="ANR220" s="2093"/>
      <c r="ANS220" s="2093"/>
      <c r="ANT220" s="2093"/>
      <c r="ANU220" s="2093"/>
      <c r="ANV220" s="2093"/>
      <c r="ANW220" s="2093"/>
      <c r="ANX220" s="2093"/>
      <c r="ANY220" s="2093"/>
      <c r="ANZ220" s="2093"/>
      <c r="AOA220" s="2093"/>
      <c r="AOB220" s="2093"/>
      <c r="AOC220" s="2093"/>
      <c r="AOD220" s="2093"/>
      <c r="AOE220" s="2093"/>
      <c r="AOF220" s="2093"/>
      <c r="AOG220" s="2093"/>
      <c r="AOH220" s="2093"/>
      <c r="AOI220" s="2093"/>
      <c r="AOJ220" s="2093"/>
      <c r="AOK220" s="2093"/>
      <c r="AOL220" s="2093"/>
      <c r="AOM220" s="2093"/>
      <c r="AON220" s="2093"/>
      <c r="AOO220" s="2093"/>
      <c r="AOP220" s="2093"/>
      <c r="AOQ220" s="2093"/>
      <c r="AOR220" s="2093"/>
      <c r="AOS220" s="2093"/>
      <c r="AOT220" s="2093"/>
      <c r="AOU220" s="2093"/>
      <c r="AOV220" s="2093"/>
      <c r="AOW220" s="2093"/>
      <c r="AOX220" s="2093"/>
      <c r="AOY220" s="2093"/>
      <c r="AOZ220" s="2093"/>
      <c r="APA220" s="2093"/>
      <c r="APB220" s="2093"/>
      <c r="APC220" s="2093"/>
      <c r="APD220" s="2093"/>
      <c r="APE220" s="2093"/>
      <c r="APF220" s="2093"/>
      <c r="APG220" s="2093"/>
      <c r="APH220" s="2093"/>
      <c r="API220" s="2093"/>
      <c r="APJ220" s="2093"/>
      <c r="APK220" s="2093"/>
      <c r="APL220" s="2093"/>
      <c r="APM220" s="2093"/>
      <c r="APN220" s="2093"/>
      <c r="APO220" s="2093"/>
      <c r="APP220" s="2093"/>
      <c r="APQ220" s="2093"/>
      <c r="APR220" s="2093"/>
      <c r="APS220" s="2093"/>
      <c r="APT220" s="2093"/>
      <c r="APU220" s="2093"/>
      <c r="APV220" s="2093"/>
      <c r="APW220" s="2093"/>
      <c r="APX220" s="2093"/>
      <c r="APY220" s="2093"/>
      <c r="APZ220" s="2093"/>
      <c r="AQA220" s="2093"/>
      <c r="AQB220" s="2093"/>
      <c r="AQC220" s="2093"/>
      <c r="AQD220" s="2093"/>
      <c r="AQE220" s="2093"/>
      <c r="AQF220" s="2093"/>
      <c r="AQG220" s="2093"/>
      <c r="AQH220" s="2093"/>
      <c r="AQI220" s="2093"/>
      <c r="AQJ220" s="2093"/>
      <c r="AQK220" s="2093"/>
      <c r="AQL220" s="2093"/>
      <c r="AQM220" s="2093"/>
      <c r="AQN220" s="2093"/>
      <c r="AQO220" s="2093"/>
      <c r="AQP220" s="2093"/>
      <c r="AQQ220" s="2093"/>
      <c r="AQR220" s="2093"/>
      <c r="AQS220" s="2093"/>
      <c r="AQT220" s="2093"/>
      <c r="AQU220" s="2093"/>
      <c r="AQV220" s="2093"/>
      <c r="AQW220" s="2093"/>
      <c r="AQX220" s="2093"/>
      <c r="AQY220" s="2093"/>
      <c r="AQZ220" s="2093"/>
      <c r="ARA220" s="2093"/>
      <c r="ARB220" s="2093"/>
      <c r="ARC220" s="2093"/>
      <c r="ARD220" s="2093"/>
      <c r="ARE220" s="2093"/>
      <c r="ARF220" s="2093"/>
      <c r="ARG220" s="2093"/>
      <c r="ARH220" s="2093"/>
      <c r="ARI220" s="2093"/>
      <c r="ARJ220" s="2093"/>
      <c r="ARK220" s="2093"/>
      <c r="ARL220" s="2093"/>
      <c r="ARM220" s="2093"/>
      <c r="ARN220" s="2093"/>
      <c r="ARO220" s="2093"/>
      <c r="ARP220" s="2093"/>
      <c r="ARQ220" s="2093"/>
      <c r="ARR220" s="2093"/>
      <c r="ARS220" s="2093"/>
      <c r="ART220" s="2093"/>
      <c r="ARU220" s="2093"/>
      <c r="ARV220" s="2093"/>
      <c r="ARW220" s="2093"/>
      <c r="ARX220" s="2093"/>
      <c r="ARY220" s="2093"/>
      <c r="ARZ220" s="2093"/>
      <c r="ASA220" s="2093"/>
      <c r="ASB220" s="2093"/>
      <c r="ASC220" s="2093"/>
      <c r="ASD220" s="2093"/>
      <c r="ASE220" s="2093"/>
      <c r="ASF220" s="2093"/>
      <c r="ASG220" s="2093"/>
      <c r="ASH220" s="2093"/>
      <c r="ASI220" s="2093"/>
      <c r="ASJ220" s="2093"/>
      <c r="ASK220" s="2093"/>
      <c r="ASL220" s="2093"/>
      <c r="ASM220" s="2093"/>
      <c r="ASN220" s="2093"/>
      <c r="ASO220" s="2093"/>
      <c r="ASP220" s="2093"/>
      <c r="ASQ220" s="2093"/>
      <c r="ASR220" s="2093"/>
      <c r="ASS220" s="2093"/>
      <c r="AST220" s="2093"/>
      <c r="ASU220" s="2093"/>
      <c r="ASV220" s="2093"/>
      <c r="ASW220" s="2093"/>
      <c r="ASX220" s="2093"/>
      <c r="ASY220" s="2093"/>
      <c r="ASZ220" s="2093"/>
      <c r="ATA220" s="2093"/>
      <c r="ATB220" s="2093"/>
      <c r="ATC220" s="2093"/>
      <c r="ATD220" s="2093"/>
      <c r="ATE220" s="2093"/>
      <c r="ATF220" s="2093"/>
      <c r="ATG220" s="2093"/>
      <c r="ATH220" s="2093"/>
      <c r="ATI220" s="2093"/>
      <c r="ATJ220" s="2093"/>
      <c r="ATK220" s="2093"/>
      <c r="ATL220" s="2093"/>
      <c r="ATM220" s="2093"/>
      <c r="ATN220" s="2093"/>
      <c r="ATO220" s="2093"/>
      <c r="ATP220" s="2093"/>
      <c r="ATQ220" s="2093"/>
      <c r="ATR220" s="2093"/>
      <c r="ATS220" s="2093"/>
      <c r="ATT220" s="2093"/>
      <c r="ATU220" s="2093"/>
      <c r="ATV220" s="2093"/>
      <c r="ATW220" s="2093"/>
      <c r="ATX220" s="2093"/>
      <c r="ATY220" s="2093"/>
      <c r="ATZ220" s="2093"/>
      <c r="AUA220" s="2093"/>
      <c r="AUB220" s="2093"/>
      <c r="AUC220" s="2093"/>
      <c r="AUD220" s="2093"/>
      <c r="AUE220" s="2093"/>
      <c r="AUF220" s="2093"/>
      <c r="AUG220" s="2093"/>
      <c r="AUH220" s="2093"/>
      <c r="AUI220" s="2093"/>
      <c r="AUJ220" s="2093"/>
      <c r="AUK220" s="2093"/>
      <c r="AUL220" s="2093"/>
      <c r="AUM220" s="2093"/>
      <c r="AUN220" s="2093"/>
      <c r="AUO220" s="2093"/>
      <c r="AUP220" s="2093"/>
      <c r="AUQ220" s="2093"/>
      <c r="AUR220" s="2093"/>
      <c r="AUS220" s="2093"/>
      <c r="AUT220" s="2093"/>
      <c r="AUU220" s="2093"/>
      <c r="AUV220" s="2093"/>
      <c r="AUW220" s="2093"/>
      <c r="AUX220" s="2093"/>
      <c r="AUY220" s="2093"/>
      <c r="AUZ220" s="2093"/>
      <c r="AVA220" s="2093"/>
      <c r="AVB220" s="2093"/>
      <c r="AVC220" s="2093"/>
      <c r="AVD220" s="2093"/>
      <c r="AVE220" s="2093"/>
      <c r="AVF220" s="2093"/>
      <c r="AVG220" s="2093"/>
      <c r="AVH220" s="2093"/>
      <c r="AVI220" s="2093"/>
      <c r="AVJ220" s="2093"/>
      <c r="AVK220" s="2093"/>
      <c r="AVL220" s="2093"/>
      <c r="AVM220" s="2093"/>
      <c r="AVN220" s="2093"/>
      <c r="AVO220" s="2093"/>
      <c r="AVP220" s="2093"/>
      <c r="AVQ220" s="2093"/>
      <c r="AVR220" s="2093"/>
      <c r="AVS220" s="2093"/>
      <c r="AVT220" s="2093"/>
      <c r="AVU220" s="2093"/>
      <c r="AVV220" s="2093"/>
      <c r="AVW220" s="2093"/>
      <c r="AVX220" s="2093"/>
      <c r="AVY220" s="2093"/>
      <c r="AVZ220" s="2093"/>
      <c r="AWA220" s="2093"/>
      <c r="AWB220" s="2093"/>
      <c r="AWC220" s="2093"/>
      <c r="AWD220" s="2093"/>
      <c r="AWE220" s="2093"/>
      <c r="AWF220" s="2093"/>
      <c r="AWG220" s="2093"/>
      <c r="AWH220" s="2093"/>
      <c r="AWI220" s="2093"/>
      <c r="AWJ220" s="2093"/>
      <c r="AWK220" s="2093"/>
      <c r="AWL220" s="2093"/>
      <c r="AWM220" s="2093"/>
      <c r="AWN220" s="2093"/>
      <c r="AWO220" s="2093"/>
      <c r="AWP220" s="2093"/>
      <c r="AWQ220" s="2093"/>
      <c r="AWR220" s="2093"/>
      <c r="AWS220" s="2093"/>
      <c r="AWT220" s="2093"/>
      <c r="AWU220" s="2093"/>
      <c r="AWV220" s="2093"/>
      <c r="AWW220" s="2093"/>
      <c r="AWX220" s="2093"/>
      <c r="AWY220" s="2093"/>
      <c r="AWZ220" s="2093"/>
      <c r="AXA220" s="2093"/>
      <c r="AXB220" s="2093"/>
      <c r="AXC220" s="2093"/>
      <c r="AXD220" s="2093"/>
      <c r="AXE220" s="2093"/>
      <c r="AXF220" s="2093"/>
      <c r="AXG220" s="2093"/>
      <c r="AXH220" s="2093"/>
      <c r="AXI220" s="2093"/>
      <c r="AXJ220" s="2093"/>
    </row>
    <row r="221" spans="1:1310" s="2094" customFormat="1" ht="23.25" customHeight="1">
      <c r="A221" s="2095"/>
      <c r="B221" s="2096"/>
      <c r="C221" s="2096"/>
      <c r="D221" s="2096"/>
      <c r="E221" s="2096"/>
      <c r="F221" s="2096"/>
      <c r="G221" s="2096"/>
      <c r="H221" s="2096"/>
      <c r="I221" s="2096"/>
      <c r="J221" s="2096"/>
      <c r="K221" s="2096"/>
      <c r="L221" s="2096"/>
      <c r="M221" s="2096"/>
      <c r="N221" s="2096"/>
      <c r="O221" s="2096"/>
      <c r="P221" s="2096"/>
      <c r="Q221" s="2096"/>
      <c r="R221" s="681"/>
      <c r="S221" s="681"/>
      <c r="T221" s="681"/>
      <c r="U221" s="681"/>
      <c r="V221" s="681"/>
      <c r="W221" s="681"/>
      <c r="X221" s="681"/>
      <c r="Y221" s="681"/>
      <c r="Z221" s="681"/>
      <c r="AA221" s="681"/>
      <c r="AB221" s="681"/>
      <c r="AC221" s="681"/>
      <c r="AD221" s="2093"/>
      <c r="AE221" s="2093"/>
      <c r="AF221" s="2093"/>
      <c r="AG221" s="2093"/>
      <c r="AH221" s="2093"/>
      <c r="AI221" s="2093"/>
      <c r="AJ221" s="2093"/>
      <c r="AK221" s="2093"/>
      <c r="AL221" s="2093"/>
      <c r="AM221" s="2093"/>
      <c r="AN221" s="2093"/>
      <c r="AO221" s="2093"/>
      <c r="AP221" s="2093"/>
      <c r="AQ221" s="2093"/>
      <c r="AR221" s="2093"/>
      <c r="AS221" s="2093"/>
      <c r="AT221" s="2093"/>
      <c r="AU221" s="2093"/>
      <c r="AV221" s="2093"/>
      <c r="AW221" s="2093"/>
      <c r="AX221" s="2093"/>
      <c r="AY221" s="2093"/>
      <c r="AZ221" s="2093"/>
      <c r="BA221" s="2093"/>
      <c r="BB221" s="2093"/>
      <c r="BC221" s="2093"/>
      <c r="BD221" s="2093"/>
      <c r="BE221" s="2093"/>
      <c r="BF221" s="2093"/>
      <c r="BG221" s="2093"/>
      <c r="BH221" s="2093"/>
      <c r="BI221" s="2093"/>
      <c r="BJ221" s="2093"/>
      <c r="BK221" s="2093"/>
      <c r="BL221" s="2093"/>
      <c r="BM221" s="2093"/>
      <c r="BN221" s="2093"/>
      <c r="BO221" s="2093"/>
      <c r="BP221" s="2093"/>
      <c r="BQ221" s="2093"/>
      <c r="BR221" s="2093"/>
      <c r="BS221" s="2093"/>
      <c r="BT221" s="2093"/>
      <c r="BU221" s="2093"/>
      <c r="BV221" s="2093"/>
      <c r="BW221" s="2093"/>
      <c r="BX221" s="2093"/>
      <c r="BY221" s="2093"/>
      <c r="BZ221" s="2093"/>
      <c r="CA221" s="2093"/>
      <c r="CB221" s="2093"/>
      <c r="CC221" s="2093"/>
      <c r="CD221" s="2093"/>
      <c r="CE221" s="2093"/>
      <c r="CF221" s="2093"/>
      <c r="CG221" s="2093"/>
      <c r="CH221" s="2093"/>
      <c r="CI221" s="2093"/>
      <c r="CJ221" s="2093"/>
      <c r="CK221" s="2093"/>
      <c r="CL221" s="2093"/>
      <c r="CM221" s="2093"/>
      <c r="CN221" s="2093"/>
      <c r="CO221" s="2093"/>
      <c r="CP221" s="2093"/>
      <c r="CQ221" s="2093"/>
      <c r="CR221" s="2093"/>
      <c r="CS221" s="2093"/>
      <c r="CT221" s="2093"/>
      <c r="CU221" s="2093"/>
      <c r="CV221" s="2093"/>
      <c r="CW221" s="2093"/>
      <c r="CX221" s="2093"/>
      <c r="CY221" s="2093"/>
      <c r="CZ221" s="2093"/>
      <c r="DA221" s="2093"/>
      <c r="DB221" s="2093"/>
      <c r="DC221" s="2093"/>
      <c r="DD221" s="2093"/>
      <c r="DE221" s="2093"/>
      <c r="DF221" s="2093"/>
      <c r="DG221" s="2093"/>
      <c r="DH221" s="2093"/>
      <c r="DI221" s="2093"/>
      <c r="DJ221" s="2093"/>
      <c r="DK221" s="2093"/>
      <c r="DL221" s="2093"/>
      <c r="DM221" s="2093"/>
      <c r="DN221" s="2093"/>
      <c r="DO221" s="2093"/>
      <c r="DP221" s="2093"/>
      <c r="DQ221" s="2093"/>
      <c r="DR221" s="2093"/>
      <c r="DS221" s="2093"/>
      <c r="DT221" s="2093"/>
      <c r="DU221" s="2093"/>
      <c r="DV221" s="2093"/>
      <c r="DW221" s="2093"/>
      <c r="DX221" s="2093"/>
      <c r="DY221" s="2093"/>
      <c r="DZ221" s="2093"/>
      <c r="EA221" s="2093"/>
      <c r="EB221" s="2093"/>
      <c r="EC221" s="2093"/>
      <c r="ED221" s="2093"/>
      <c r="EE221" s="2093"/>
      <c r="EF221" s="2093"/>
      <c r="EG221" s="2093"/>
      <c r="EH221" s="2093"/>
      <c r="EI221" s="2093"/>
      <c r="EJ221" s="2093"/>
      <c r="EK221" s="2093"/>
      <c r="EL221" s="2093"/>
      <c r="EM221" s="2093"/>
      <c r="EN221" s="2093"/>
      <c r="EO221" s="2093"/>
      <c r="EP221" s="2093"/>
      <c r="EQ221" s="2093"/>
      <c r="ER221" s="2093"/>
      <c r="ES221" s="2093"/>
      <c r="ET221" s="2093"/>
      <c r="EU221" s="2093"/>
      <c r="EV221" s="2093"/>
      <c r="EW221" s="2093"/>
      <c r="EX221" s="2093"/>
      <c r="EY221" s="2093"/>
      <c r="EZ221" s="2093"/>
      <c r="FA221" s="2093"/>
      <c r="FB221" s="2093"/>
      <c r="FC221" s="2093"/>
      <c r="FD221" s="2093"/>
      <c r="FE221" s="2093"/>
      <c r="FF221" s="2093"/>
      <c r="FG221" s="2093"/>
      <c r="FH221" s="2093"/>
      <c r="FI221" s="2093"/>
      <c r="FJ221" s="2093"/>
      <c r="FK221" s="2093"/>
      <c r="FL221" s="2093"/>
      <c r="FM221" s="2093"/>
      <c r="FN221" s="2093"/>
      <c r="FO221" s="2093"/>
      <c r="FP221" s="2093"/>
      <c r="FQ221" s="2093"/>
      <c r="FR221" s="2093"/>
      <c r="FS221" s="2093"/>
      <c r="FT221" s="2093"/>
      <c r="FU221" s="2093"/>
      <c r="FV221" s="2093"/>
      <c r="FW221" s="2093"/>
      <c r="FX221" s="2093"/>
      <c r="FY221" s="2093"/>
      <c r="FZ221" s="2093"/>
      <c r="GA221" s="2093"/>
      <c r="GB221" s="2093"/>
      <c r="GC221" s="2093"/>
      <c r="GD221" s="2093"/>
      <c r="GE221" s="2093"/>
      <c r="GF221" s="2093"/>
      <c r="GG221" s="2093"/>
      <c r="GH221" s="2093"/>
      <c r="GI221" s="2093"/>
      <c r="GJ221" s="2093"/>
      <c r="GK221" s="2093"/>
      <c r="GL221" s="2093"/>
      <c r="GM221" s="2093"/>
      <c r="GN221" s="2093"/>
      <c r="GO221" s="2093"/>
      <c r="GP221" s="2093"/>
      <c r="GQ221" s="2093"/>
      <c r="GR221" s="2093"/>
      <c r="GS221" s="2093"/>
      <c r="GT221" s="2093"/>
      <c r="GU221" s="2093"/>
      <c r="GV221" s="2093"/>
      <c r="GW221" s="2093"/>
      <c r="GX221" s="2093"/>
      <c r="GY221" s="2093"/>
      <c r="GZ221" s="2093"/>
      <c r="HA221" s="2093"/>
      <c r="HB221" s="2093"/>
      <c r="HC221" s="2093"/>
      <c r="HD221" s="2093"/>
      <c r="HE221" s="2093"/>
      <c r="HF221" s="2093"/>
      <c r="HG221" s="2093"/>
      <c r="HH221" s="2093"/>
      <c r="HI221" s="2093"/>
      <c r="HJ221" s="2093"/>
      <c r="HK221" s="2093"/>
      <c r="HL221" s="2093"/>
      <c r="HM221" s="2093"/>
      <c r="HN221" s="2093"/>
      <c r="HO221" s="2093"/>
      <c r="HP221" s="2093"/>
      <c r="HQ221" s="2093"/>
      <c r="HR221" s="2093"/>
      <c r="HS221" s="2093"/>
      <c r="HT221" s="2093"/>
      <c r="HU221" s="2093"/>
      <c r="HV221" s="2093"/>
      <c r="HW221" s="2093"/>
      <c r="HX221" s="2093"/>
      <c r="HY221" s="2093"/>
      <c r="HZ221" s="2093"/>
      <c r="IA221" s="2093"/>
      <c r="IB221" s="2093"/>
      <c r="IC221" s="2093"/>
      <c r="ID221" s="2093"/>
      <c r="IE221" s="2093"/>
      <c r="IF221" s="2093"/>
      <c r="IG221" s="2093"/>
      <c r="IH221" s="2093"/>
      <c r="II221" s="2093"/>
      <c r="IJ221" s="2093"/>
      <c r="IK221" s="2093"/>
      <c r="IL221" s="2093"/>
      <c r="IM221" s="2093"/>
      <c r="IN221" s="2093"/>
      <c r="IO221" s="2093"/>
      <c r="IP221" s="2093"/>
      <c r="IQ221" s="2093"/>
      <c r="IR221" s="2093"/>
      <c r="IS221" s="2093"/>
      <c r="IT221" s="2093"/>
      <c r="IU221" s="2093"/>
      <c r="IV221" s="2093"/>
      <c r="IW221" s="2093"/>
      <c r="IX221" s="2093"/>
      <c r="IY221" s="2093"/>
      <c r="IZ221" s="2093"/>
      <c r="JA221" s="2093"/>
      <c r="JB221" s="2093"/>
      <c r="JC221" s="2093"/>
      <c r="JD221" s="2093"/>
      <c r="JE221" s="2093"/>
      <c r="JF221" s="2093"/>
      <c r="JG221" s="2093"/>
      <c r="JH221" s="2093"/>
      <c r="JI221" s="2093"/>
      <c r="JJ221" s="2093"/>
      <c r="JK221" s="2093"/>
      <c r="JL221" s="2093"/>
      <c r="JM221" s="2093"/>
      <c r="JN221" s="2093"/>
      <c r="JO221" s="2093"/>
      <c r="JP221" s="2093"/>
      <c r="JQ221" s="2093"/>
      <c r="JR221" s="2093"/>
      <c r="JS221" s="2093"/>
      <c r="JT221" s="2093"/>
      <c r="JU221" s="2093"/>
      <c r="JV221" s="2093"/>
      <c r="JW221" s="2093"/>
      <c r="JX221" s="2093"/>
      <c r="JY221" s="2093"/>
      <c r="JZ221" s="2093"/>
      <c r="KA221" s="2093"/>
      <c r="KB221" s="2093"/>
      <c r="KC221" s="2093"/>
      <c r="KD221" s="2093"/>
      <c r="KE221" s="2093"/>
      <c r="KF221" s="2093"/>
      <c r="KG221" s="2093"/>
      <c r="KH221" s="2093"/>
      <c r="KI221" s="2093"/>
      <c r="KJ221" s="2093"/>
      <c r="KK221" s="2093"/>
      <c r="KL221" s="2093"/>
      <c r="KM221" s="2093"/>
      <c r="KN221" s="2093"/>
      <c r="KO221" s="2093"/>
      <c r="KP221" s="2093"/>
      <c r="KQ221" s="2093"/>
      <c r="KR221" s="2093"/>
      <c r="KS221" s="2093"/>
      <c r="KT221" s="2093"/>
      <c r="KU221" s="2093"/>
      <c r="KV221" s="2093"/>
      <c r="KW221" s="2093"/>
      <c r="KX221" s="2093"/>
      <c r="KY221" s="2093"/>
      <c r="KZ221" s="2093"/>
      <c r="LA221" s="2093"/>
      <c r="LB221" s="2093"/>
      <c r="LC221" s="2093"/>
      <c r="LD221" s="2093"/>
      <c r="LE221" s="2093"/>
      <c r="LF221" s="2093"/>
      <c r="LG221" s="2093"/>
      <c r="LH221" s="2093"/>
      <c r="LI221" s="2093"/>
      <c r="LJ221" s="2093"/>
      <c r="LK221" s="2093"/>
      <c r="LL221" s="2093"/>
      <c r="LM221" s="2093"/>
      <c r="LN221" s="2093"/>
      <c r="LO221" s="2093"/>
      <c r="LP221" s="2093"/>
      <c r="LQ221" s="2093"/>
      <c r="LR221" s="2093"/>
      <c r="LS221" s="2093"/>
      <c r="LT221" s="2093"/>
      <c r="LU221" s="2093"/>
      <c r="LV221" s="2093"/>
      <c r="LW221" s="2093"/>
      <c r="LX221" s="2093"/>
      <c r="LY221" s="2093"/>
      <c r="LZ221" s="2093"/>
      <c r="MA221" s="2093"/>
      <c r="MB221" s="2093"/>
      <c r="MC221" s="2093"/>
      <c r="MD221" s="2093"/>
      <c r="ME221" s="2093"/>
      <c r="MF221" s="2093"/>
      <c r="MG221" s="2093"/>
      <c r="MH221" s="2093"/>
      <c r="MI221" s="2093"/>
      <c r="MJ221" s="2093"/>
      <c r="MK221" s="2093"/>
      <c r="ML221" s="2093"/>
      <c r="MM221" s="2093"/>
      <c r="MN221" s="2093"/>
      <c r="MO221" s="2093"/>
      <c r="MP221" s="2093"/>
      <c r="MQ221" s="2093"/>
      <c r="MR221" s="2093"/>
      <c r="MS221" s="2093"/>
      <c r="MT221" s="2093"/>
      <c r="MU221" s="2093"/>
      <c r="MV221" s="2093"/>
      <c r="MW221" s="2093"/>
      <c r="MX221" s="2093"/>
      <c r="MY221" s="2093"/>
      <c r="MZ221" s="2093"/>
      <c r="NA221" s="2093"/>
      <c r="NB221" s="2093"/>
      <c r="NC221" s="2093"/>
      <c r="ND221" s="2093"/>
      <c r="NE221" s="2093"/>
      <c r="NF221" s="2093"/>
      <c r="NG221" s="2093"/>
      <c r="NH221" s="2093"/>
      <c r="NI221" s="2093"/>
      <c r="NJ221" s="2093"/>
      <c r="NK221" s="2093"/>
      <c r="NL221" s="2093"/>
      <c r="NM221" s="2093"/>
      <c r="NN221" s="2093"/>
      <c r="NO221" s="2093"/>
      <c r="NP221" s="2093"/>
      <c r="NQ221" s="2093"/>
      <c r="NR221" s="2093"/>
      <c r="NS221" s="2093"/>
      <c r="NT221" s="2093"/>
      <c r="NU221" s="2093"/>
      <c r="NV221" s="2093"/>
      <c r="NW221" s="2093"/>
      <c r="NX221" s="2093"/>
      <c r="NY221" s="2093"/>
      <c r="NZ221" s="2093"/>
      <c r="OA221" s="2093"/>
      <c r="OB221" s="2093"/>
      <c r="OC221" s="2093"/>
      <c r="OD221" s="2093"/>
      <c r="OE221" s="2093"/>
      <c r="OF221" s="2093"/>
      <c r="OG221" s="2093"/>
      <c r="OH221" s="2093"/>
      <c r="OI221" s="2093"/>
      <c r="OJ221" s="2093"/>
      <c r="OK221" s="2093"/>
      <c r="OL221" s="2093"/>
      <c r="OM221" s="2093"/>
      <c r="ON221" s="2093"/>
      <c r="OO221" s="2093"/>
      <c r="OP221" s="2093"/>
      <c r="OQ221" s="2093"/>
      <c r="OR221" s="2093"/>
      <c r="OS221" s="2093"/>
      <c r="OT221" s="2093"/>
      <c r="OU221" s="2093"/>
      <c r="OV221" s="2093"/>
      <c r="OW221" s="2093"/>
      <c r="OX221" s="2093"/>
      <c r="OY221" s="2093"/>
      <c r="OZ221" s="2093"/>
      <c r="PA221" s="2093"/>
      <c r="PB221" s="2093"/>
      <c r="PC221" s="2093"/>
      <c r="PD221" s="2093"/>
      <c r="PE221" s="2093"/>
      <c r="PF221" s="2093"/>
      <c r="PG221" s="2093"/>
      <c r="PH221" s="2093"/>
      <c r="PI221" s="2093"/>
      <c r="PJ221" s="2093"/>
      <c r="PK221" s="2093"/>
      <c r="PL221" s="2093"/>
      <c r="PM221" s="2093"/>
      <c r="PN221" s="2093"/>
      <c r="PO221" s="2093"/>
      <c r="PP221" s="2093"/>
      <c r="PQ221" s="2093"/>
      <c r="PR221" s="2093"/>
      <c r="PS221" s="2093"/>
      <c r="PT221" s="2093"/>
      <c r="PU221" s="2093"/>
      <c r="PV221" s="2093"/>
      <c r="PW221" s="2093"/>
      <c r="PX221" s="2093"/>
      <c r="PY221" s="2093"/>
      <c r="PZ221" s="2093"/>
      <c r="QA221" s="2093"/>
      <c r="QB221" s="2093"/>
      <c r="QC221" s="2093"/>
      <c r="QD221" s="2093"/>
      <c r="QE221" s="2093"/>
      <c r="QF221" s="2093"/>
      <c r="QG221" s="2093"/>
      <c r="QH221" s="2093"/>
      <c r="QI221" s="2093"/>
      <c r="QJ221" s="2093"/>
      <c r="QK221" s="2093"/>
      <c r="QL221" s="2093"/>
      <c r="QM221" s="2093"/>
      <c r="QN221" s="2093"/>
      <c r="QO221" s="2093"/>
      <c r="QP221" s="2093"/>
      <c r="QQ221" s="2093"/>
      <c r="QR221" s="2093"/>
      <c r="QS221" s="2093"/>
      <c r="QT221" s="2093"/>
      <c r="QU221" s="2093"/>
      <c r="QV221" s="2093"/>
      <c r="QW221" s="2093"/>
      <c r="QX221" s="2093"/>
      <c r="QY221" s="2093"/>
      <c r="QZ221" s="2093"/>
      <c r="RA221" s="2093"/>
      <c r="RB221" s="2093"/>
      <c r="RC221" s="2093"/>
      <c r="RD221" s="2093"/>
      <c r="RE221" s="2093"/>
      <c r="RF221" s="2093"/>
      <c r="RG221" s="2093"/>
      <c r="RH221" s="2093"/>
      <c r="RI221" s="2093"/>
      <c r="RJ221" s="2093"/>
      <c r="RK221" s="2093"/>
      <c r="RL221" s="2093"/>
      <c r="RM221" s="2093"/>
      <c r="RN221" s="2093"/>
      <c r="RO221" s="2093"/>
      <c r="RP221" s="2093"/>
      <c r="RQ221" s="2093"/>
      <c r="RR221" s="2093"/>
      <c r="RS221" s="2093"/>
      <c r="RT221" s="2093"/>
      <c r="RU221" s="2093"/>
      <c r="RV221" s="2093"/>
      <c r="RW221" s="2093"/>
      <c r="RX221" s="2093"/>
      <c r="RY221" s="2093"/>
      <c r="RZ221" s="2093"/>
      <c r="SA221" s="2093"/>
      <c r="SB221" s="2093"/>
      <c r="SC221" s="2093"/>
      <c r="SD221" s="2093"/>
      <c r="SE221" s="2093"/>
      <c r="SF221" s="2093"/>
      <c r="SG221" s="2093"/>
      <c r="SH221" s="2093"/>
      <c r="SI221" s="2093"/>
      <c r="SJ221" s="2093"/>
      <c r="SK221" s="2093"/>
      <c r="SL221" s="2093"/>
      <c r="SM221" s="2093"/>
      <c r="SN221" s="2093"/>
      <c r="SO221" s="2093"/>
      <c r="SP221" s="2093"/>
      <c r="SQ221" s="2093"/>
      <c r="SR221" s="2093"/>
      <c r="SS221" s="2093"/>
      <c r="ST221" s="2093"/>
      <c r="SU221" s="2093"/>
      <c r="SV221" s="2093"/>
      <c r="SW221" s="2093"/>
      <c r="SX221" s="2093"/>
      <c r="SY221" s="2093"/>
      <c r="SZ221" s="2093"/>
      <c r="TA221" s="2093"/>
      <c r="TB221" s="2093"/>
      <c r="TC221" s="2093"/>
      <c r="TD221" s="2093"/>
      <c r="TE221" s="2093"/>
      <c r="TF221" s="2093"/>
      <c r="TG221" s="2093"/>
      <c r="TH221" s="2093"/>
      <c r="TI221" s="2093"/>
      <c r="TJ221" s="2093"/>
      <c r="TK221" s="2093"/>
      <c r="TL221" s="2093"/>
      <c r="TM221" s="2093"/>
      <c r="TN221" s="2093"/>
      <c r="TO221" s="2093"/>
      <c r="TP221" s="2093"/>
      <c r="TQ221" s="2093"/>
      <c r="TR221" s="2093"/>
      <c r="TS221" s="2093"/>
      <c r="TT221" s="2093"/>
      <c r="TU221" s="2093"/>
      <c r="TV221" s="2093"/>
      <c r="TW221" s="2093"/>
      <c r="TX221" s="2093"/>
      <c r="TY221" s="2093"/>
      <c r="TZ221" s="2093"/>
      <c r="UA221" s="2093"/>
      <c r="UB221" s="2093"/>
      <c r="UC221" s="2093"/>
      <c r="UD221" s="2093"/>
      <c r="UE221" s="2093"/>
      <c r="UF221" s="2093"/>
      <c r="UG221" s="2093"/>
      <c r="UH221" s="2093"/>
      <c r="UI221" s="2093"/>
      <c r="UJ221" s="2093"/>
      <c r="UK221" s="2093"/>
      <c r="UL221" s="2093"/>
      <c r="UM221" s="2093"/>
      <c r="UN221" s="2093"/>
      <c r="UO221" s="2093"/>
      <c r="UP221" s="2093"/>
      <c r="UQ221" s="2093"/>
      <c r="UR221" s="2093"/>
      <c r="US221" s="2093"/>
      <c r="UT221" s="2093"/>
      <c r="UU221" s="2093"/>
      <c r="UV221" s="2093"/>
      <c r="UW221" s="2093"/>
      <c r="UX221" s="2093"/>
      <c r="UY221" s="2093"/>
      <c r="UZ221" s="2093"/>
      <c r="VA221" s="2093"/>
      <c r="VB221" s="2093"/>
      <c r="VC221" s="2093"/>
      <c r="VD221" s="2093"/>
      <c r="VE221" s="2093"/>
      <c r="VF221" s="2093"/>
      <c r="VG221" s="2093"/>
      <c r="VH221" s="2093"/>
      <c r="VI221" s="2093"/>
      <c r="VJ221" s="2093"/>
      <c r="VK221" s="2093"/>
      <c r="VL221" s="2093"/>
      <c r="VM221" s="2093"/>
      <c r="VN221" s="2093"/>
      <c r="VO221" s="2093"/>
      <c r="VP221" s="2093"/>
      <c r="VQ221" s="2093"/>
      <c r="VR221" s="2093"/>
      <c r="VS221" s="2093"/>
      <c r="VT221" s="2093"/>
      <c r="VU221" s="2093"/>
      <c r="VV221" s="2093"/>
      <c r="VW221" s="2093"/>
      <c r="VX221" s="2093"/>
      <c r="VY221" s="2093"/>
      <c r="VZ221" s="2093"/>
      <c r="WA221" s="2093"/>
      <c r="WB221" s="2093"/>
      <c r="WC221" s="2093"/>
      <c r="WD221" s="2093"/>
      <c r="WE221" s="2093"/>
      <c r="WF221" s="2093"/>
      <c r="WG221" s="2093"/>
      <c r="WH221" s="2093"/>
      <c r="WI221" s="2093"/>
      <c r="WJ221" s="2093"/>
      <c r="WK221" s="2093"/>
      <c r="WL221" s="2093"/>
      <c r="WM221" s="2093"/>
      <c r="WN221" s="2093"/>
      <c r="WO221" s="2093"/>
      <c r="WP221" s="2093"/>
      <c r="WQ221" s="2093"/>
      <c r="WR221" s="2093"/>
      <c r="WS221" s="2093"/>
      <c r="WT221" s="2093"/>
      <c r="WU221" s="2093"/>
      <c r="WV221" s="2093"/>
      <c r="WW221" s="2093"/>
      <c r="WX221" s="2093"/>
      <c r="WY221" s="2093"/>
      <c r="WZ221" s="2093"/>
      <c r="XA221" s="2093"/>
      <c r="XB221" s="2093"/>
      <c r="XC221" s="2093"/>
      <c r="XD221" s="2093"/>
      <c r="XE221" s="2093"/>
      <c r="XF221" s="2093"/>
      <c r="XG221" s="2093"/>
      <c r="XH221" s="2093"/>
      <c r="XI221" s="2093"/>
      <c r="XJ221" s="2093"/>
      <c r="XK221" s="2093"/>
      <c r="XL221" s="2093"/>
      <c r="XM221" s="2093"/>
      <c r="XN221" s="2093"/>
      <c r="XO221" s="2093"/>
      <c r="XP221" s="2093"/>
      <c r="XQ221" s="2093"/>
      <c r="XR221" s="2093"/>
      <c r="XS221" s="2093"/>
      <c r="XT221" s="2093"/>
      <c r="XU221" s="2093"/>
      <c r="XV221" s="2093"/>
      <c r="XW221" s="2093"/>
      <c r="XX221" s="2093"/>
      <c r="XY221" s="2093"/>
      <c r="XZ221" s="2093"/>
      <c r="YA221" s="2093"/>
      <c r="YB221" s="2093"/>
      <c r="YC221" s="2093"/>
      <c r="YD221" s="2093"/>
      <c r="YE221" s="2093"/>
      <c r="YF221" s="2093"/>
      <c r="YG221" s="2093"/>
      <c r="YH221" s="2093"/>
      <c r="YI221" s="2093"/>
      <c r="YJ221" s="2093"/>
      <c r="YK221" s="2093"/>
      <c r="YL221" s="2093"/>
      <c r="YM221" s="2093"/>
      <c r="YN221" s="2093"/>
      <c r="YO221" s="2093"/>
      <c r="YP221" s="2093"/>
      <c r="YQ221" s="2093"/>
      <c r="YR221" s="2093"/>
      <c r="YS221" s="2093"/>
      <c r="YT221" s="2093"/>
      <c r="YU221" s="2093"/>
      <c r="YV221" s="2093"/>
      <c r="YW221" s="2093"/>
      <c r="YX221" s="2093"/>
      <c r="YY221" s="2093"/>
      <c r="YZ221" s="2093"/>
      <c r="ZA221" s="2093"/>
      <c r="ZB221" s="2093"/>
      <c r="ZC221" s="2093"/>
      <c r="ZD221" s="2093"/>
      <c r="ZE221" s="2093"/>
      <c r="ZF221" s="2093"/>
      <c r="ZG221" s="2093"/>
      <c r="ZH221" s="2093"/>
      <c r="ZI221" s="2093"/>
      <c r="ZJ221" s="2093"/>
      <c r="ZK221" s="2093"/>
      <c r="ZL221" s="2093"/>
      <c r="ZM221" s="2093"/>
      <c r="ZN221" s="2093"/>
      <c r="ZO221" s="2093"/>
      <c r="ZP221" s="2093"/>
      <c r="ZQ221" s="2093"/>
      <c r="ZR221" s="2093"/>
      <c r="ZS221" s="2093"/>
      <c r="ZT221" s="2093"/>
      <c r="ZU221" s="2093"/>
      <c r="ZV221" s="2093"/>
      <c r="ZW221" s="2093"/>
      <c r="ZX221" s="2093"/>
      <c r="ZY221" s="2093"/>
      <c r="ZZ221" s="2093"/>
      <c r="AAA221" s="2093"/>
      <c r="AAB221" s="2093"/>
      <c r="AAC221" s="2093"/>
      <c r="AAD221" s="2093"/>
      <c r="AAE221" s="2093"/>
      <c r="AAF221" s="2093"/>
      <c r="AAG221" s="2093"/>
      <c r="AAH221" s="2093"/>
      <c r="AAI221" s="2093"/>
      <c r="AAJ221" s="2093"/>
      <c r="AAK221" s="2093"/>
      <c r="AAL221" s="2093"/>
      <c r="AAM221" s="2093"/>
      <c r="AAN221" s="2093"/>
      <c r="AAO221" s="2093"/>
      <c r="AAP221" s="2093"/>
      <c r="AAQ221" s="2093"/>
      <c r="AAR221" s="2093"/>
      <c r="AAS221" s="2093"/>
      <c r="AAT221" s="2093"/>
      <c r="AAU221" s="2093"/>
      <c r="AAV221" s="2093"/>
      <c r="AAW221" s="2093"/>
      <c r="AAX221" s="2093"/>
      <c r="AAY221" s="2093"/>
      <c r="AAZ221" s="2093"/>
      <c r="ABA221" s="2093"/>
      <c r="ABB221" s="2093"/>
      <c r="ABC221" s="2093"/>
      <c r="ABD221" s="2093"/>
      <c r="ABE221" s="2093"/>
      <c r="ABF221" s="2093"/>
      <c r="ABG221" s="2093"/>
      <c r="ABH221" s="2093"/>
      <c r="ABI221" s="2093"/>
      <c r="ABJ221" s="2093"/>
      <c r="ABK221" s="2093"/>
      <c r="ABL221" s="2093"/>
      <c r="ABM221" s="2093"/>
      <c r="ABN221" s="2093"/>
      <c r="ABO221" s="2093"/>
      <c r="ABP221" s="2093"/>
      <c r="ABQ221" s="2093"/>
      <c r="ABR221" s="2093"/>
      <c r="ABS221" s="2093"/>
      <c r="ABT221" s="2093"/>
      <c r="ABU221" s="2093"/>
      <c r="ABV221" s="2093"/>
      <c r="ABW221" s="2093"/>
      <c r="ABX221" s="2093"/>
      <c r="ABY221" s="2093"/>
      <c r="ABZ221" s="2093"/>
      <c r="ACA221" s="2093"/>
      <c r="ACB221" s="2093"/>
      <c r="ACC221" s="2093"/>
      <c r="ACD221" s="2093"/>
      <c r="ACE221" s="2093"/>
      <c r="ACF221" s="2093"/>
      <c r="ACG221" s="2093"/>
      <c r="ACH221" s="2093"/>
      <c r="ACI221" s="2093"/>
      <c r="ACJ221" s="2093"/>
      <c r="ACK221" s="2093"/>
      <c r="ACL221" s="2093"/>
      <c r="ACM221" s="2093"/>
      <c r="ACN221" s="2093"/>
      <c r="ACO221" s="2093"/>
      <c r="ACP221" s="2093"/>
      <c r="ACQ221" s="2093"/>
      <c r="ACR221" s="2093"/>
      <c r="ACS221" s="2093"/>
      <c r="ACT221" s="2093"/>
      <c r="ACU221" s="2093"/>
      <c r="ACV221" s="2093"/>
      <c r="ACW221" s="2093"/>
      <c r="ACX221" s="2093"/>
      <c r="ACY221" s="2093"/>
      <c r="ACZ221" s="2093"/>
      <c r="ADA221" s="2093"/>
      <c r="ADB221" s="2093"/>
      <c r="ADC221" s="2093"/>
      <c r="ADD221" s="2093"/>
      <c r="ADE221" s="2093"/>
      <c r="ADF221" s="2093"/>
      <c r="ADG221" s="2093"/>
      <c r="ADH221" s="2093"/>
      <c r="ADI221" s="2093"/>
      <c r="ADJ221" s="2093"/>
      <c r="ADK221" s="2093"/>
      <c r="ADL221" s="2093"/>
      <c r="ADM221" s="2093"/>
      <c r="ADN221" s="2093"/>
      <c r="ADO221" s="2093"/>
      <c r="ADP221" s="2093"/>
      <c r="ADQ221" s="2093"/>
      <c r="ADR221" s="2093"/>
      <c r="ADS221" s="2093"/>
      <c r="ADT221" s="2093"/>
      <c r="ADU221" s="2093"/>
      <c r="ADV221" s="2093"/>
      <c r="ADW221" s="2093"/>
      <c r="ADX221" s="2093"/>
      <c r="ADY221" s="2093"/>
      <c r="ADZ221" s="2093"/>
      <c r="AEA221" s="2093"/>
      <c r="AEB221" s="2093"/>
      <c r="AEC221" s="2093"/>
      <c r="AED221" s="2093"/>
      <c r="AEE221" s="2093"/>
      <c r="AEF221" s="2093"/>
      <c r="AEG221" s="2093"/>
      <c r="AEH221" s="2093"/>
      <c r="AEI221" s="2093"/>
      <c r="AEJ221" s="2093"/>
      <c r="AEK221" s="2093"/>
      <c r="AEL221" s="2093"/>
      <c r="AEM221" s="2093"/>
      <c r="AEN221" s="2093"/>
      <c r="AEO221" s="2093"/>
      <c r="AEP221" s="2093"/>
      <c r="AEQ221" s="2093"/>
      <c r="AER221" s="2093"/>
      <c r="AES221" s="2093"/>
      <c r="AET221" s="2093"/>
      <c r="AEU221" s="2093"/>
      <c r="AEV221" s="2093"/>
      <c r="AEW221" s="2093"/>
      <c r="AEX221" s="2093"/>
      <c r="AEY221" s="2093"/>
      <c r="AEZ221" s="2093"/>
      <c r="AFA221" s="2093"/>
      <c r="AFB221" s="2093"/>
      <c r="AFC221" s="2093"/>
      <c r="AFD221" s="2093"/>
      <c r="AFE221" s="2093"/>
      <c r="AFF221" s="2093"/>
      <c r="AFG221" s="2093"/>
      <c r="AFH221" s="2093"/>
      <c r="AFI221" s="2093"/>
      <c r="AFJ221" s="2093"/>
      <c r="AFK221" s="2093"/>
      <c r="AFL221" s="2093"/>
      <c r="AFM221" s="2093"/>
      <c r="AFN221" s="2093"/>
      <c r="AFO221" s="2093"/>
      <c r="AFP221" s="2093"/>
      <c r="AFQ221" s="2093"/>
      <c r="AFR221" s="2093"/>
      <c r="AFS221" s="2093"/>
      <c r="AFT221" s="2093"/>
      <c r="AFU221" s="2093"/>
      <c r="AFV221" s="2093"/>
      <c r="AFW221" s="2093"/>
      <c r="AFX221" s="2093"/>
      <c r="AFY221" s="2093"/>
      <c r="AFZ221" s="2093"/>
      <c r="AGA221" s="2093"/>
      <c r="AGB221" s="2093"/>
      <c r="AGC221" s="2093"/>
      <c r="AGD221" s="2093"/>
      <c r="AGE221" s="2093"/>
      <c r="AGF221" s="2093"/>
      <c r="AGG221" s="2093"/>
      <c r="AGH221" s="2093"/>
      <c r="AGI221" s="2093"/>
      <c r="AGJ221" s="2093"/>
      <c r="AGK221" s="2093"/>
      <c r="AGL221" s="2093"/>
      <c r="AGM221" s="2093"/>
      <c r="AGN221" s="2093"/>
      <c r="AGO221" s="2093"/>
      <c r="AGP221" s="2093"/>
      <c r="AGQ221" s="2093"/>
      <c r="AGR221" s="2093"/>
      <c r="AGS221" s="2093"/>
      <c r="AGT221" s="2093"/>
      <c r="AGU221" s="2093"/>
      <c r="AGV221" s="2093"/>
      <c r="AGW221" s="2093"/>
      <c r="AGX221" s="2093"/>
      <c r="AGY221" s="2093"/>
      <c r="AGZ221" s="2093"/>
      <c r="AHA221" s="2093"/>
      <c r="AHB221" s="2093"/>
      <c r="AHC221" s="2093"/>
      <c r="AHD221" s="2093"/>
      <c r="AHE221" s="2093"/>
      <c r="AHF221" s="2093"/>
      <c r="AHG221" s="2093"/>
      <c r="AHH221" s="2093"/>
      <c r="AHI221" s="2093"/>
      <c r="AHJ221" s="2093"/>
      <c r="AHK221" s="2093"/>
      <c r="AHL221" s="2093"/>
      <c r="AHM221" s="2093"/>
      <c r="AHN221" s="2093"/>
      <c r="AHO221" s="2093"/>
      <c r="AHP221" s="2093"/>
      <c r="AHQ221" s="2093"/>
      <c r="AHR221" s="2093"/>
      <c r="AHS221" s="2093"/>
      <c r="AHT221" s="2093"/>
      <c r="AHU221" s="2093"/>
      <c r="AHV221" s="2093"/>
      <c r="AHW221" s="2093"/>
      <c r="AHX221" s="2093"/>
      <c r="AHY221" s="2093"/>
      <c r="AHZ221" s="2093"/>
      <c r="AIA221" s="2093"/>
      <c r="AIB221" s="2093"/>
      <c r="AIC221" s="2093"/>
      <c r="AID221" s="2093"/>
      <c r="AIE221" s="2093"/>
      <c r="AIF221" s="2093"/>
      <c r="AIG221" s="2093"/>
      <c r="AIH221" s="2093"/>
      <c r="AII221" s="2093"/>
      <c r="AIJ221" s="2093"/>
      <c r="AIK221" s="2093"/>
      <c r="AIL221" s="2093"/>
      <c r="AIM221" s="2093"/>
      <c r="AIN221" s="2093"/>
      <c r="AIO221" s="2093"/>
      <c r="AIP221" s="2093"/>
      <c r="AIQ221" s="2093"/>
      <c r="AIR221" s="2093"/>
      <c r="AIS221" s="2093"/>
      <c r="AIT221" s="2093"/>
      <c r="AIU221" s="2093"/>
      <c r="AIV221" s="2093"/>
      <c r="AIW221" s="2093"/>
      <c r="AIX221" s="2093"/>
      <c r="AIY221" s="2093"/>
      <c r="AIZ221" s="2093"/>
      <c r="AJA221" s="2093"/>
      <c r="AJB221" s="2093"/>
      <c r="AJC221" s="2093"/>
      <c r="AJD221" s="2093"/>
      <c r="AJE221" s="2093"/>
      <c r="AJF221" s="2093"/>
      <c r="AJG221" s="2093"/>
      <c r="AJH221" s="2093"/>
      <c r="AJI221" s="2093"/>
      <c r="AJJ221" s="2093"/>
      <c r="AJK221" s="2093"/>
      <c r="AJL221" s="2093"/>
      <c r="AJM221" s="2093"/>
      <c r="AJN221" s="2093"/>
      <c r="AJO221" s="2093"/>
      <c r="AJP221" s="2093"/>
      <c r="AJQ221" s="2093"/>
      <c r="AJR221" s="2093"/>
      <c r="AJS221" s="2093"/>
      <c r="AJT221" s="2093"/>
      <c r="AJU221" s="2093"/>
      <c r="AJV221" s="2093"/>
      <c r="AJW221" s="2093"/>
      <c r="AJX221" s="2093"/>
      <c r="AJY221" s="2093"/>
      <c r="AJZ221" s="2093"/>
      <c r="AKA221" s="2093"/>
      <c r="AKB221" s="2093"/>
      <c r="AKC221" s="2093"/>
      <c r="AKD221" s="2093"/>
      <c r="AKE221" s="2093"/>
      <c r="AKF221" s="2093"/>
      <c r="AKG221" s="2093"/>
      <c r="AKH221" s="2093"/>
      <c r="AKI221" s="2093"/>
      <c r="AKJ221" s="2093"/>
      <c r="AKK221" s="2093"/>
      <c r="AKL221" s="2093"/>
      <c r="AKM221" s="2093"/>
      <c r="AKN221" s="2093"/>
      <c r="AKO221" s="2093"/>
      <c r="AKP221" s="2093"/>
      <c r="AKQ221" s="2093"/>
      <c r="AKR221" s="2093"/>
      <c r="AKS221" s="2093"/>
      <c r="AKT221" s="2093"/>
      <c r="AKU221" s="2093"/>
      <c r="AKV221" s="2093"/>
      <c r="AKW221" s="2093"/>
      <c r="AKX221" s="2093"/>
      <c r="AKY221" s="2093"/>
      <c r="AKZ221" s="2093"/>
      <c r="ALA221" s="2093"/>
      <c r="ALB221" s="2093"/>
      <c r="ALC221" s="2093"/>
      <c r="ALD221" s="2093"/>
      <c r="ALE221" s="2093"/>
      <c r="ALF221" s="2093"/>
      <c r="ALG221" s="2093"/>
      <c r="ALH221" s="2093"/>
      <c r="ALI221" s="2093"/>
      <c r="ALJ221" s="2093"/>
      <c r="ALK221" s="2093"/>
      <c r="ALL221" s="2093"/>
      <c r="ALM221" s="2093"/>
      <c r="ALN221" s="2093"/>
      <c r="ALO221" s="2093"/>
      <c r="ALP221" s="2093"/>
      <c r="ALQ221" s="2093"/>
      <c r="ALR221" s="2093"/>
      <c r="ALS221" s="2093"/>
      <c r="ALT221" s="2093"/>
      <c r="ALU221" s="2093"/>
      <c r="ALV221" s="2093"/>
      <c r="ALW221" s="2093"/>
      <c r="ALX221" s="2093"/>
      <c r="ALY221" s="2093"/>
      <c r="ALZ221" s="2093"/>
      <c r="AMA221" s="2093"/>
      <c r="AMB221" s="2093"/>
      <c r="AMC221" s="2093"/>
      <c r="AMD221" s="2093"/>
      <c r="AME221" s="2093"/>
      <c r="AMF221" s="2093"/>
      <c r="AMG221" s="2093"/>
      <c r="AMH221" s="2093"/>
      <c r="AMI221" s="2093"/>
      <c r="AMJ221" s="2093"/>
      <c r="AMK221" s="2093"/>
      <c r="AML221" s="2093"/>
      <c r="AMM221" s="2093"/>
      <c r="AMN221" s="2093"/>
      <c r="AMO221" s="2093"/>
      <c r="AMP221" s="2093"/>
      <c r="AMQ221" s="2093"/>
      <c r="AMR221" s="2093"/>
      <c r="AMS221" s="2093"/>
      <c r="AMT221" s="2093"/>
      <c r="AMU221" s="2093"/>
      <c r="AMV221" s="2093"/>
      <c r="AMW221" s="2093"/>
      <c r="AMX221" s="2093"/>
      <c r="AMY221" s="2093"/>
      <c r="AMZ221" s="2093"/>
      <c r="ANA221" s="2093"/>
      <c r="ANB221" s="2093"/>
      <c r="ANC221" s="2093"/>
      <c r="AND221" s="2093"/>
      <c r="ANE221" s="2093"/>
      <c r="ANF221" s="2093"/>
      <c r="ANG221" s="2093"/>
      <c r="ANH221" s="2093"/>
      <c r="ANI221" s="2093"/>
      <c r="ANJ221" s="2093"/>
      <c r="ANK221" s="2093"/>
      <c r="ANL221" s="2093"/>
      <c r="ANM221" s="2093"/>
      <c r="ANN221" s="2093"/>
      <c r="ANO221" s="2093"/>
      <c r="ANP221" s="2093"/>
      <c r="ANQ221" s="2093"/>
      <c r="ANR221" s="2093"/>
      <c r="ANS221" s="2093"/>
      <c r="ANT221" s="2093"/>
      <c r="ANU221" s="2093"/>
      <c r="ANV221" s="2093"/>
      <c r="ANW221" s="2093"/>
      <c r="ANX221" s="2093"/>
      <c r="ANY221" s="2093"/>
      <c r="ANZ221" s="2093"/>
      <c r="AOA221" s="2093"/>
      <c r="AOB221" s="2093"/>
      <c r="AOC221" s="2093"/>
      <c r="AOD221" s="2093"/>
      <c r="AOE221" s="2093"/>
      <c r="AOF221" s="2093"/>
      <c r="AOG221" s="2093"/>
      <c r="AOH221" s="2093"/>
      <c r="AOI221" s="2093"/>
      <c r="AOJ221" s="2093"/>
      <c r="AOK221" s="2093"/>
      <c r="AOL221" s="2093"/>
      <c r="AOM221" s="2093"/>
      <c r="AON221" s="2093"/>
      <c r="AOO221" s="2093"/>
      <c r="AOP221" s="2093"/>
      <c r="AOQ221" s="2093"/>
      <c r="AOR221" s="2093"/>
      <c r="AOS221" s="2093"/>
      <c r="AOT221" s="2093"/>
      <c r="AOU221" s="2093"/>
      <c r="AOV221" s="2093"/>
      <c r="AOW221" s="2093"/>
      <c r="AOX221" s="2093"/>
      <c r="AOY221" s="2093"/>
      <c r="AOZ221" s="2093"/>
      <c r="APA221" s="2093"/>
      <c r="APB221" s="2093"/>
      <c r="APC221" s="2093"/>
      <c r="APD221" s="2093"/>
      <c r="APE221" s="2093"/>
      <c r="APF221" s="2093"/>
      <c r="APG221" s="2093"/>
      <c r="APH221" s="2093"/>
      <c r="API221" s="2093"/>
      <c r="APJ221" s="2093"/>
      <c r="APK221" s="2093"/>
      <c r="APL221" s="2093"/>
      <c r="APM221" s="2093"/>
      <c r="APN221" s="2093"/>
      <c r="APO221" s="2093"/>
      <c r="APP221" s="2093"/>
      <c r="APQ221" s="2093"/>
      <c r="APR221" s="2093"/>
      <c r="APS221" s="2093"/>
      <c r="APT221" s="2093"/>
      <c r="APU221" s="2093"/>
      <c r="APV221" s="2093"/>
      <c r="APW221" s="2093"/>
      <c r="APX221" s="2093"/>
      <c r="APY221" s="2093"/>
      <c r="APZ221" s="2093"/>
      <c r="AQA221" s="2093"/>
      <c r="AQB221" s="2093"/>
      <c r="AQC221" s="2093"/>
      <c r="AQD221" s="2093"/>
      <c r="AQE221" s="2093"/>
      <c r="AQF221" s="2093"/>
      <c r="AQG221" s="2093"/>
      <c r="AQH221" s="2093"/>
      <c r="AQI221" s="2093"/>
      <c r="AQJ221" s="2093"/>
      <c r="AQK221" s="2093"/>
      <c r="AQL221" s="2093"/>
      <c r="AQM221" s="2093"/>
      <c r="AQN221" s="2093"/>
      <c r="AQO221" s="2093"/>
      <c r="AQP221" s="2093"/>
      <c r="AQQ221" s="2093"/>
      <c r="AQR221" s="2093"/>
      <c r="AQS221" s="2093"/>
      <c r="AQT221" s="2093"/>
      <c r="AQU221" s="2093"/>
      <c r="AQV221" s="2093"/>
      <c r="AQW221" s="2093"/>
      <c r="AQX221" s="2093"/>
      <c r="AQY221" s="2093"/>
      <c r="AQZ221" s="2093"/>
      <c r="ARA221" s="2093"/>
      <c r="ARB221" s="2093"/>
      <c r="ARC221" s="2093"/>
      <c r="ARD221" s="2093"/>
      <c r="ARE221" s="2093"/>
      <c r="ARF221" s="2093"/>
      <c r="ARG221" s="2093"/>
      <c r="ARH221" s="2093"/>
      <c r="ARI221" s="2093"/>
      <c r="ARJ221" s="2093"/>
      <c r="ARK221" s="2093"/>
      <c r="ARL221" s="2093"/>
      <c r="ARM221" s="2093"/>
      <c r="ARN221" s="2093"/>
      <c r="ARO221" s="2093"/>
      <c r="ARP221" s="2093"/>
      <c r="ARQ221" s="2093"/>
      <c r="ARR221" s="2093"/>
      <c r="ARS221" s="2093"/>
      <c r="ART221" s="2093"/>
      <c r="ARU221" s="2093"/>
      <c r="ARV221" s="2093"/>
      <c r="ARW221" s="2093"/>
      <c r="ARX221" s="2093"/>
      <c r="ARY221" s="2093"/>
      <c r="ARZ221" s="2093"/>
      <c r="ASA221" s="2093"/>
      <c r="ASB221" s="2093"/>
      <c r="ASC221" s="2093"/>
      <c r="ASD221" s="2093"/>
      <c r="ASE221" s="2093"/>
      <c r="ASF221" s="2093"/>
      <c r="ASG221" s="2093"/>
      <c r="ASH221" s="2093"/>
      <c r="ASI221" s="2093"/>
      <c r="ASJ221" s="2093"/>
      <c r="ASK221" s="2093"/>
      <c r="ASL221" s="2093"/>
      <c r="ASM221" s="2093"/>
      <c r="ASN221" s="2093"/>
      <c r="ASO221" s="2093"/>
      <c r="ASP221" s="2093"/>
      <c r="ASQ221" s="2093"/>
      <c r="ASR221" s="2093"/>
      <c r="ASS221" s="2093"/>
      <c r="AST221" s="2093"/>
      <c r="ASU221" s="2093"/>
      <c r="ASV221" s="2093"/>
      <c r="ASW221" s="2093"/>
      <c r="ASX221" s="2093"/>
      <c r="ASY221" s="2093"/>
      <c r="ASZ221" s="2093"/>
      <c r="ATA221" s="2093"/>
      <c r="ATB221" s="2093"/>
      <c r="ATC221" s="2093"/>
      <c r="ATD221" s="2093"/>
      <c r="ATE221" s="2093"/>
      <c r="ATF221" s="2093"/>
      <c r="ATG221" s="2093"/>
      <c r="ATH221" s="2093"/>
      <c r="ATI221" s="2093"/>
      <c r="ATJ221" s="2093"/>
      <c r="ATK221" s="2093"/>
      <c r="ATL221" s="2093"/>
      <c r="ATM221" s="2093"/>
      <c r="ATN221" s="2093"/>
      <c r="ATO221" s="2093"/>
      <c r="ATP221" s="2093"/>
      <c r="ATQ221" s="2093"/>
      <c r="ATR221" s="2093"/>
      <c r="ATS221" s="2093"/>
      <c r="ATT221" s="2093"/>
      <c r="ATU221" s="2093"/>
      <c r="ATV221" s="2093"/>
      <c r="ATW221" s="2093"/>
      <c r="ATX221" s="2093"/>
      <c r="ATY221" s="2093"/>
      <c r="ATZ221" s="2093"/>
      <c r="AUA221" s="2093"/>
      <c r="AUB221" s="2093"/>
      <c r="AUC221" s="2093"/>
      <c r="AUD221" s="2093"/>
      <c r="AUE221" s="2093"/>
      <c r="AUF221" s="2093"/>
      <c r="AUG221" s="2093"/>
      <c r="AUH221" s="2093"/>
      <c r="AUI221" s="2093"/>
      <c r="AUJ221" s="2093"/>
      <c r="AUK221" s="2093"/>
      <c r="AUL221" s="2093"/>
      <c r="AUM221" s="2093"/>
      <c r="AUN221" s="2093"/>
      <c r="AUO221" s="2093"/>
      <c r="AUP221" s="2093"/>
      <c r="AUQ221" s="2093"/>
      <c r="AUR221" s="2093"/>
      <c r="AUS221" s="2093"/>
      <c r="AUT221" s="2093"/>
      <c r="AUU221" s="2093"/>
      <c r="AUV221" s="2093"/>
      <c r="AUW221" s="2093"/>
      <c r="AUX221" s="2093"/>
      <c r="AUY221" s="2093"/>
      <c r="AUZ221" s="2093"/>
      <c r="AVA221" s="2093"/>
      <c r="AVB221" s="2093"/>
      <c r="AVC221" s="2093"/>
      <c r="AVD221" s="2093"/>
      <c r="AVE221" s="2093"/>
      <c r="AVF221" s="2093"/>
      <c r="AVG221" s="2093"/>
      <c r="AVH221" s="2093"/>
      <c r="AVI221" s="2093"/>
      <c r="AVJ221" s="2093"/>
      <c r="AVK221" s="2093"/>
      <c r="AVL221" s="2093"/>
      <c r="AVM221" s="2093"/>
      <c r="AVN221" s="2093"/>
      <c r="AVO221" s="2093"/>
      <c r="AVP221" s="2093"/>
      <c r="AVQ221" s="2093"/>
      <c r="AVR221" s="2093"/>
      <c r="AVS221" s="2093"/>
      <c r="AVT221" s="2093"/>
      <c r="AVU221" s="2093"/>
      <c r="AVV221" s="2093"/>
      <c r="AVW221" s="2093"/>
      <c r="AVX221" s="2093"/>
      <c r="AVY221" s="2093"/>
      <c r="AVZ221" s="2093"/>
      <c r="AWA221" s="2093"/>
      <c r="AWB221" s="2093"/>
      <c r="AWC221" s="2093"/>
      <c r="AWD221" s="2093"/>
      <c r="AWE221" s="2093"/>
      <c r="AWF221" s="2093"/>
      <c r="AWG221" s="2093"/>
      <c r="AWH221" s="2093"/>
      <c r="AWI221" s="2093"/>
      <c r="AWJ221" s="2093"/>
      <c r="AWK221" s="2093"/>
      <c r="AWL221" s="2093"/>
      <c r="AWM221" s="2093"/>
      <c r="AWN221" s="2093"/>
      <c r="AWO221" s="2093"/>
      <c r="AWP221" s="2093"/>
      <c r="AWQ221" s="2093"/>
      <c r="AWR221" s="2093"/>
      <c r="AWS221" s="2093"/>
      <c r="AWT221" s="2093"/>
      <c r="AWU221" s="2093"/>
      <c r="AWV221" s="2093"/>
      <c r="AWW221" s="2093"/>
      <c r="AWX221" s="2093"/>
      <c r="AWY221" s="2093"/>
      <c r="AWZ221" s="2093"/>
      <c r="AXA221" s="2093"/>
      <c r="AXB221" s="2093"/>
      <c r="AXC221" s="2093"/>
      <c r="AXD221" s="2093"/>
      <c r="AXE221" s="2093"/>
      <c r="AXF221" s="2093"/>
      <c r="AXG221" s="2093"/>
      <c r="AXH221" s="2093"/>
      <c r="AXI221" s="2093"/>
      <c r="AXJ221" s="2093"/>
    </row>
    <row r="222" spans="1:1310" s="2094" customFormat="1" ht="23.25" customHeight="1">
      <c r="A222" s="2095"/>
      <c r="B222" s="2097" t="s">
        <v>1689</v>
      </c>
      <c r="C222" s="2097"/>
      <c r="D222" s="2097"/>
      <c r="E222" s="2097"/>
      <c r="F222" s="2097"/>
      <c r="G222" s="2097"/>
      <c r="H222" s="2097"/>
      <c r="I222" s="2097"/>
      <c r="J222" s="2097"/>
      <c r="K222" s="2097"/>
      <c r="L222" s="2097"/>
      <c r="M222" s="2097"/>
      <c r="N222" s="2097"/>
      <c r="O222" s="2097"/>
      <c r="P222" s="2097"/>
      <c r="Q222" s="2097"/>
      <c r="R222" s="681"/>
      <c r="S222" s="681"/>
      <c r="T222" s="681"/>
      <c r="U222" s="681"/>
      <c r="V222" s="681"/>
      <c r="W222" s="681"/>
      <c r="X222" s="681"/>
      <c r="Y222" s="681"/>
      <c r="Z222" s="681"/>
      <c r="AA222" s="681"/>
      <c r="AB222" s="681"/>
      <c r="AC222" s="681"/>
      <c r="AD222" s="2093"/>
      <c r="AE222" s="2093"/>
      <c r="AF222" s="2093"/>
      <c r="AG222" s="2093"/>
      <c r="AH222" s="2093"/>
      <c r="AI222" s="2093"/>
      <c r="AJ222" s="2093"/>
      <c r="AK222" s="2093"/>
      <c r="AL222" s="2093"/>
      <c r="AM222" s="2093"/>
      <c r="AN222" s="2093"/>
      <c r="AO222" s="2093"/>
      <c r="AP222" s="2093"/>
      <c r="AQ222" s="2093"/>
      <c r="AR222" s="2093"/>
      <c r="AS222" s="2093"/>
      <c r="AT222" s="2093"/>
      <c r="AU222" s="2093"/>
      <c r="AV222" s="2093"/>
      <c r="AW222" s="2093"/>
      <c r="AX222" s="2093"/>
      <c r="AY222" s="2093"/>
      <c r="AZ222" s="2093"/>
      <c r="BA222" s="2093"/>
      <c r="BB222" s="2093"/>
      <c r="BC222" s="2093"/>
      <c r="BD222" s="2093"/>
      <c r="BE222" s="2093"/>
      <c r="BF222" s="2093"/>
      <c r="BG222" s="2093"/>
      <c r="BH222" s="2093"/>
      <c r="BI222" s="2093"/>
      <c r="BJ222" s="2093"/>
      <c r="BK222" s="2093"/>
      <c r="BL222" s="2093"/>
      <c r="BM222" s="2093"/>
      <c r="BN222" s="2093"/>
      <c r="BO222" s="2093"/>
      <c r="BP222" s="2093"/>
      <c r="BQ222" s="2093"/>
      <c r="BR222" s="2093"/>
      <c r="BS222" s="2093"/>
      <c r="BT222" s="2093"/>
      <c r="BU222" s="2093"/>
      <c r="BV222" s="2093"/>
      <c r="BW222" s="2093"/>
      <c r="BX222" s="2093"/>
      <c r="BY222" s="2093"/>
      <c r="BZ222" s="2093"/>
      <c r="CA222" s="2093"/>
      <c r="CB222" s="2093"/>
      <c r="CC222" s="2093"/>
      <c r="CD222" s="2093"/>
      <c r="CE222" s="2093"/>
      <c r="CF222" s="2093"/>
      <c r="CG222" s="2093"/>
      <c r="CH222" s="2093"/>
      <c r="CI222" s="2093"/>
      <c r="CJ222" s="2093"/>
      <c r="CK222" s="2093"/>
      <c r="CL222" s="2093"/>
      <c r="CM222" s="2093"/>
      <c r="CN222" s="2093"/>
      <c r="CO222" s="2093"/>
      <c r="CP222" s="2093"/>
      <c r="CQ222" s="2093"/>
      <c r="CR222" s="2093"/>
      <c r="CS222" s="2093"/>
      <c r="CT222" s="2093"/>
      <c r="CU222" s="2093"/>
      <c r="CV222" s="2093"/>
      <c r="CW222" s="2093"/>
      <c r="CX222" s="2093"/>
      <c r="CY222" s="2093"/>
      <c r="CZ222" s="2093"/>
      <c r="DA222" s="2093"/>
      <c r="DB222" s="2093"/>
      <c r="DC222" s="2093"/>
      <c r="DD222" s="2093"/>
      <c r="DE222" s="2093"/>
      <c r="DF222" s="2093"/>
      <c r="DG222" s="2093"/>
      <c r="DH222" s="2093"/>
      <c r="DI222" s="2093"/>
      <c r="DJ222" s="2093"/>
      <c r="DK222" s="2093"/>
      <c r="DL222" s="2093"/>
      <c r="DM222" s="2093"/>
      <c r="DN222" s="2093"/>
      <c r="DO222" s="2093"/>
      <c r="DP222" s="2093"/>
      <c r="DQ222" s="2093"/>
      <c r="DR222" s="2093"/>
      <c r="DS222" s="2093"/>
      <c r="DT222" s="2093"/>
      <c r="DU222" s="2093"/>
      <c r="DV222" s="2093"/>
      <c r="DW222" s="2093"/>
      <c r="DX222" s="2093"/>
      <c r="DY222" s="2093"/>
      <c r="DZ222" s="2093"/>
      <c r="EA222" s="2093"/>
      <c r="EB222" s="2093"/>
      <c r="EC222" s="2093"/>
      <c r="ED222" s="2093"/>
      <c r="EE222" s="2093"/>
      <c r="EF222" s="2093"/>
      <c r="EG222" s="2093"/>
      <c r="EH222" s="2093"/>
      <c r="EI222" s="2093"/>
      <c r="EJ222" s="2093"/>
      <c r="EK222" s="2093"/>
      <c r="EL222" s="2093"/>
      <c r="EM222" s="2093"/>
      <c r="EN222" s="2093"/>
      <c r="EO222" s="2093"/>
      <c r="EP222" s="2093"/>
      <c r="EQ222" s="2093"/>
      <c r="ER222" s="2093"/>
      <c r="ES222" s="2093"/>
      <c r="ET222" s="2093"/>
      <c r="EU222" s="2093"/>
      <c r="EV222" s="2093"/>
      <c r="EW222" s="2093"/>
      <c r="EX222" s="2093"/>
      <c r="EY222" s="2093"/>
      <c r="EZ222" s="2093"/>
      <c r="FA222" s="2093"/>
      <c r="FB222" s="2093"/>
      <c r="FC222" s="2093"/>
      <c r="FD222" s="2093"/>
      <c r="FE222" s="2093"/>
      <c r="FF222" s="2093"/>
      <c r="FG222" s="2093"/>
      <c r="FH222" s="2093"/>
      <c r="FI222" s="2093"/>
      <c r="FJ222" s="2093"/>
      <c r="FK222" s="2093"/>
      <c r="FL222" s="2093"/>
      <c r="FM222" s="2093"/>
      <c r="FN222" s="2093"/>
      <c r="FO222" s="2093"/>
      <c r="FP222" s="2093"/>
      <c r="FQ222" s="2093"/>
      <c r="FR222" s="2093"/>
      <c r="FS222" s="2093"/>
      <c r="FT222" s="2093"/>
      <c r="FU222" s="2093"/>
      <c r="FV222" s="2093"/>
      <c r="FW222" s="2093"/>
      <c r="FX222" s="2093"/>
      <c r="FY222" s="2093"/>
      <c r="FZ222" s="2093"/>
      <c r="GA222" s="2093"/>
      <c r="GB222" s="2093"/>
      <c r="GC222" s="2093"/>
      <c r="GD222" s="2093"/>
      <c r="GE222" s="2093"/>
      <c r="GF222" s="2093"/>
      <c r="GG222" s="2093"/>
      <c r="GH222" s="2093"/>
      <c r="GI222" s="2093"/>
      <c r="GJ222" s="2093"/>
      <c r="GK222" s="2093"/>
      <c r="GL222" s="2093"/>
      <c r="GM222" s="2093"/>
      <c r="GN222" s="2093"/>
      <c r="GO222" s="2093"/>
      <c r="GP222" s="2093"/>
      <c r="GQ222" s="2093"/>
      <c r="GR222" s="2093"/>
      <c r="GS222" s="2093"/>
      <c r="GT222" s="2093"/>
      <c r="GU222" s="2093"/>
      <c r="GV222" s="2093"/>
      <c r="GW222" s="2093"/>
      <c r="GX222" s="2093"/>
      <c r="GY222" s="2093"/>
      <c r="GZ222" s="2093"/>
      <c r="HA222" s="2093"/>
      <c r="HB222" s="2093"/>
      <c r="HC222" s="2093"/>
      <c r="HD222" s="2093"/>
      <c r="HE222" s="2093"/>
      <c r="HF222" s="2093"/>
      <c r="HG222" s="2093"/>
      <c r="HH222" s="2093"/>
      <c r="HI222" s="2093"/>
      <c r="HJ222" s="2093"/>
      <c r="HK222" s="2093"/>
      <c r="HL222" s="2093"/>
      <c r="HM222" s="2093"/>
      <c r="HN222" s="2093"/>
      <c r="HO222" s="2093"/>
      <c r="HP222" s="2093"/>
      <c r="HQ222" s="2093"/>
      <c r="HR222" s="2093"/>
      <c r="HS222" s="2093"/>
      <c r="HT222" s="2093"/>
      <c r="HU222" s="2093"/>
      <c r="HV222" s="2093"/>
      <c r="HW222" s="2093"/>
      <c r="HX222" s="2093"/>
      <c r="HY222" s="2093"/>
      <c r="HZ222" s="2093"/>
      <c r="IA222" s="2093"/>
      <c r="IB222" s="2093"/>
      <c r="IC222" s="2093"/>
      <c r="ID222" s="2093"/>
      <c r="IE222" s="2093"/>
      <c r="IF222" s="2093"/>
      <c r="IG222" s="2093"/>
      <c r="IH222" s="2093"/>
      <c r="II222" s="2093"/>
      <c r="IJ222" s="2093"/>
      <c r="IK222" s="2093"/>
      <c r="IL222" s="2093"/>
      <c r="IM222" s="2093"/>
      <c r="IN222" s="2093"/>
      <c r="IO222" s="2093"/>
      <c r="IP222" s="2093"/>
      <c r="IQ222" s="2093"/>
      <c r="IR222" s="2093"/>
      <c r="IS222" s="2093"/>
      <c r="IT222" s="2093"/>
      <c r="IU222" s="2093"/>
      <c r="IV222" s="2093"/>
      <c r="IW222" s="2093"/>
      <c r="IX222" s="2093"/>
      <c r="IY222" s="2093"/>
      <c r="IZ222" s="2093"/>
      <c r="JA222" s="2093"/>
      <c r="JB222" s="2093"/>
      <c r="JC222" s="2093"/>
      <c r="JD222" s="2093"/>
      <c r="JE222" s="2093"/>
      <c r="JF222" s="2093"/>
      <c r="JG222" s="2093"/>
      <c r="JH222" s="2093"/>
      <c r="JI222" s="2093"/>
      <c r="JJ222" s="2093"/>
      <c r="JK222" s="2093"/>
      <c r="JL222" s="2093"/>
      <c r="JM222" s="2093"/>
      <c r="JN222" s="2093"/>
      <c r="JO222" s="2093"/>
      <c r="JP222" s="2093"/>
      <c r="JQ222" s="2093"/>
      <c r="JR222" s="2093"/>
      <c r="JS222" s="2093"/>
      <c r="JT222" s="2093"/>
      <c r="JU222" s="2093"/>
      <c r="JV222" s="2093"/>
      <c r="JW222" s="2093"/>
      <c r="JX222" s="2093"/>
      <c r="JY222" s="2093"/>
      <c r="JZ222" s="2093"/>
      <c r="KA222" s="2093"/>
      <c r="KB222" s="2093"/>
      <c r="KC222" s="2093"/>
      <c r="KD222" s="2093"/>
      <c r="KE222" s="2093"/>
      <c r="KF222" s="2093"/>
      <c r="KG222" s="2093"/>
      <c r="KH222" s="2093"/>
      <c r="KI222" s="2093"/>
      <c r="KJ222" s="2093"/>
      <c r="KK222" s="2093"/>
      <c r="KL222" s="2093"/>
      <c r="KM222" s="2093"/>
      <c r="KN222" s="2093"/>
      <c r="KO222" s="2093"/>
      <c r="KP222" s="2093"/>
      <c r="KQ222" s="2093"/>
      <c r="KR222" s="2093"/>
      <c r="KS222" s="2093"/>
      <c r="KT222" s="2093"/>
      <c r="KU222" s="2093"/>
      <c r="KV222" s="2093"/>
      <c r="KW222" s="2093"/>
      <c r="KX222" s="2093"/>
      <c r="KY222" s="2093"/>
      <c r="KZ222" s="2093"/>
      <c r="LA222" s="2093"/>
      <c r="LB222" s="2093"/>
      <c r="LC222" s="2093"/>
      <c r="LD222" s="2093"/>
      <c r="LE222" s="2093"/>
      <c r="LF222" s="2093"/>
      <c r="LG222" s="2093"/>
      <c r="LH222" s="2093"/>
      <c r="LI222" s="2093"/>
      <c r="LJ222" s="2093"/>
      <c r="LK222" s="2093"/>
      <c r="LL222" s="2093"/>
      <c r="LM222" s="2093"/>
      <c r="LN222" s="2093"/>
      <c r="LO222" s="2093"/>
      <c r="LP222" s="2093"/>
      <c r="LQ222" s="2093"/>
      <c r="LR222" s="2093"/>
      <c r="LS222" s="2093"/>
      <c r="LT222" s="2093"/>
      <c r="LU222" s="2093"/>
      <c r="LV222" s="2093"/>
      <c r="LW222" s="2093"/>
      <c r="LX222" s="2093"/>
      <c r="LY222" s="2093"/>
      <c r="LZ222" s="2093"/>
      <c r="MA222" s="2093"/>
      <c r="MB222" s="2093"/>
      <c r="MC222" s="2093"/>
      <c r="MD222" s="2093"/>
      <c r="ME222" s="2093"/>
      <c r="MF222" s="2093"/>
      <c r="MG222" s="2093"/>
      <c r="MH222" s="2093"/>
      <c r="MI222" s="2093"/>
      <c r="MJ222" s="2093"/>
      <c r="MK222" s="2093"/>
      <c r="ML222" s="2093"/>
      <c r="MM222" s="2093"/>
      <c r="MN222" s="2093"/>
      <c r="MO222" s="2093"/>
      <c r="MP222" s="2093"/>
      <c r="MQ222" s="2093"/>
      <c r="MR222" s="2093"/>
      <c r="MS222" s="2093"/>
      <c r="MT222" s="2093"/>
      <c r="MU222" s="2093"/>
      <c r="MV222" s="2093"/>
      <c r="MW222" s="2093"/>
      <c r="MX222" s="2093"/>
      <c r="MY222" s="2093"/>
      <c r="MZ222" s="2093"/>
      <c r="NA222" s="2093"/>
      <c r="NB222" s="2093"/>
      <c r="NC222" s="2093"/>
      <c r="ND222" s="2093"/>
      <c r="NE222" s="2093"/>
      <c r="NF222" s="2093"/>
      <c r="NG222" s="2093"/>
      <c r="NH222" s="2093"/>
      <c r="NI222" s="2093"/>
      <c r="NJ222" s="2093"/>
      <c r="NK222" s="2093"/>
      <c r="NL222" s="2093"/>
      <c r="NM222" s="2093"/>
      <c r="NN222" s="2093"/>
      <c r="NO222" s="2093"/>
      <c r="NP222" s="2093"/>
      <c r="NQ222" s="2093"/>
      <c r="NR222" s="2093"/>
      <c r="NS222" s="2093"/>
      <c r="NT222" s="2093"/>
      <c r="NU222" s="2093"/>
      <c r="NV222" s="2093"/>
      <c r="NW222" s="2093"/>
      <c r="NX222" s="2093"/>
      <c r="NY222" s="2093"/>
      <c r="NZ222" s="2093"/>
      <c r="OA222" s="2093"/>
      <c r="OB222" s="2093"/>
      <c r="OC222" s="2093"/>
      <c r="OD222" s="2093"/>
      <c r="OE222" s="2093"/>
      <c r="OF222" s="2093"/>
      <c r="OG222" s="2093"/>
      <c r="OH222" s="2093"/>
      <c r="OI222" s="2093"/>
      <c r="OJ222" s="2093"/>
      <c r="OK222" s="2093"/>
      <c r="OL222" s="2093"/>
      <c r="OM222" s="2093"/>
      <c r="ON222" s="2093"/>
      <c r="OO222" s="2093"/>
      <c r="OP222" s="2093"/>
      <c r="OQ222" s="2093"/>
      <c r="OR222" s="2093"/>
      <c r="OS222" s="2093"/>
      <c r="OT222" s="2093"/>
      <c r="OU222" s="2093"/>
      <c r="OV222" s="2093"/>
      <c r="OW222" s="2093"/>
      <c r="OX222" s="2093"/>
      <c r="OY222" s="2093"/>
      <c r="OZ222" s="2093"/>
      <c r="PA222" s="2093"/>
      <c r="PB222" s="2093"/>
      <c r="PC222" s="2093"/>
      <c r="PD222" s="2093"/>
      <c r="PE222" s="2093"/>
      <c r="PF222" s="2093"/>
      <c r="PG222" s="2093"/>
      <c r="PH222" s="2093"/>
      <c r="PI222" s="2093"/>
      <c r="PJ222" s="2093"/>
      <c r="PK222" s="2093"/>
      <c r="PL222" s="2093"/>
      <c r="PM222" s="2093"/>
      <c r="PN222" s="2093"/>
      <c r="PO222" s="2093"/>
      <c r="PP222" s="2093"/>
      <c r="PQ222" s="2093"/>
      <c r="PR222" s="2093"/>
      <c r="PS222" s="2093"/>
      <c r="PT222" s="2093"/>
      <c r="PU222" s="2093"/>
      <c r="PV222" s="2093"/>
      <c r="PW222" s="2093"/>
      <c r="PX222" s="2093"/>
      <c r="PY222" s="2093"/>
      <c r="PZ222" s="2093"/>
      <c r="QA222" s="2093"/>
      <c r="QB222" s="2093"/>
      <c r="QC222" s="2093"/>
      <c r="QD222" s="2093"/>
      <c r="QE222" s="2093"/>
      <c r="QF222" s="2093"/>
      <c r="QG222" s="2093"/>
      <c r="QH222" s="2093"/>
      <c r="QI222" s="2093"/>
      <c r="QJ222" s="2093"/>
      <c r="QK222" s="2093"/>
      <c r="QL222" s="2093"/>
      <c r="QM222" s="2093"/>
      <c r="QN222" s="2093"/>
      <c r="QO222" s="2093"/>
      <c r="QP222" s="2093"/>
      <c r="QQ222" s="2093"/>
      <c r="QR222" s="2093"/>
      <c r="QS222" s="2093"/>
      <c r="QT222" s="2093"/>
      <c r="QU222" s="2093"/>
      <c r="QV222" s="2093"/>
      <c r="QW222" s="2093"/>
      <c r="QX222" s="2093"/>
      <c r="QY222" s="2093"/>
      <c r="QZ222" s="2093"/>
      <c r="RA222" s="2093"/>
      <c r="RB222" s="2093"/>
      <c r="RC222" s="2093"/>
      <c r="RD222" s="2093"/>
      <c r="RE222" s="2093"/>
      <c r="RF222" s="2093"/>
      <c r="RG222" s="2093"/>
      <c r="RH222" s="2093"/>
      <c r="RI222" s="2093"/>
      <c r="RJ222" s="2093"/>
      <c r="RK222" s="2093"/>
      <c r="RL222" s="2093"/>
      <c r="RM222" s="2093"/>
      <c r="RN222" s="2093"/>
      <c r="RO222" s="2093"/>
      <c r="RP222" s="2093"/>
      <c r="RQ222" s="2093"/>
      <c r="RR222" s="2093"/>
      <c r="RS222" s="2093"/>
      <c r="RT222" s="2093"/>
      <c r="RU222" s="2093"/>
      <c r="RV222" s="2093"/>
      <c r="RW222" s="2093"/>
      <c r="RX222" s="2093"/>
      <c r="RY222" s="2093"/>
      <c r="RZ222" s="2093"/>
      <c r="SA222" s="2093"/>
      <c r="SB222" s="2093"/>
      <c r="SC222" s="2093"/>
      <c r="SD222" s="2093"/>
      <c r="SE222" s="2093"/>
      <c r="SF222" s="2093"/>
      <c r="SG222" s="2093"/>
      <c r="SH222" s="2093"/>
      <c r="SI222" s="2093"/>
      <c r="SJ222" s="2093"/>
      <c r="SK222" s="2093"/>
      <c r="SL222" s="2093"/>
      <c r="SM222" s="2093"/>
      <c r="SN222" s="2093"/>
      <c r="SO222" s="2093"/>
      <c r="SP222" s="2093"/>
      <c r="SQ222" s="2093"/>
      <c r="SR222" s="2093"/>
      <c r="SS222" s="2093"/>
      <c r="ST222" s="2093"/>
      <c r="SU222" s="2093"/>
      <c r="SV222" s="2093"/>
      <c r="SW222" s="2093"/>
      <c r="SX222" s="2093"/>
      <c r="SY222" s="2093"/>
      <c r="SZ222" s="2093"/>
      <c r="TA222" s="2093"/>
      <c r="TB222" s="2093"/>
      <c r="TC222" s="2093"/>
      <c r="TD222" s="2093"/>
      <c r="TE222" s="2093"/>
      <c r="TF222" s="2093"/>
      <c r="TG222" s="2093"/>
      <c r="TH222" s="2093"/>
      <c r="TI222" s="2093"/>
      <c r="TJ222" s="2093"/>
      <c r="TK222" s="2093"/>
      <c r="TL222" s="2093"/>
      <c r="TM222" s="2093"/>
      <c r="TN222" s="2093"/>
      <c r="TO222" s="2093"/>
      <c r="TP222" s="2093"/>
      <c r="TQ222" s="2093"/>
      <c r="TR222" s="2093"/>
      <c r="TS222" s="2093"/>
      <c r="TT222" s="2093"/>
      <c r="TU222" s="2093"/>
      <c r="TV222" s="2093"/>
      <c r="TW222" s="2093"/>
      <c r="TX222" s="2093"/>
      <c r="TY222" s="2093"/>
      <c r="TZ222" s="2093"/>
      <c r="UA222" s="2093"/>
      <c r="UB222" s="2093"/>
      <c r="UC222" s="2093"/>
      <c r="UD222" s="2093"/>
      <c r="UE222" s="2093"/>
      <c r="UF222" s="2093"/>
      <c r="UG222" s="2093"/>
      <c r="UH222" s="2093"/>
      <c r="UI222" s="2093"/>
      <c r="UJ222" s="2093"/>
      <c r="UK222" s="2093"/>
      <c r="UL222" s="2093"/>
      <c r="UM222" s="2093"/>
      <c r="UN222" s="2093"/>
      <c r="UO222" s="2093"/>
      <c r="UP222" s="2093"/>
      <c r="UQ222" s="2093"/>
      <c r="UR222" s="2093"/>
      <c r="US222" s="2093"/>
      <c r="UT222" s="2093"/>
      <c r="UU222" s="2093"/>
      <c r="UV222" s="2093"/>
      <c r="UW222" s="2093"/>
      <c r="UX222" s="2093"/>
      <c r="UY222" s="2093"/>
      <c r="UZ222" s="2093"/>
      <c r="VA222" s="2093"/>
      <c r="VB222" s="2093"/>
      <c r="VC222" s="2093"/>
      <c r="VD222" s="2093"/>
      <c r="VE222" s="2093"/>
      <c r="VF222" s="2093"/>
      <c r="VG222" s="2093"/>
      <c r="VH222" s="2093"/>
      <c r="VI222" s="2093"/>
      <c r="VJ222" s="2093"/>
      <c r="VK222" s="2093"/>
      <c r="VL222" s="2093"/>
      <c r="VM222" s="2093"/>
      <c r="VN222" s="2093"/>
      <c r="VO222" s="2093"/>
      <c r="VP222" s="2093"/>
      <c r="VQ222" s="2093"/>
      <c r="VR222" s="2093"/>
      <c r="VS222" s="2093"/>
      <c r="VT222" s="2093"/>
      <c r="VU222" s="2093"/>
      <c r="VV222" s="2093"/>
      <c r="VW222" s="2093"/>
      <c r="VX222" s="2093"/>
      <c r="VY222" s="2093"/>
      <c r="VZ222" s="2093"/>
      <c r="WA222" s="2093"/>
      <c r="WB222" s="2093"/>
      <c r="WC222" s="2093"/>
      <c r="WD222" s="2093"/>
      <c r="WE222" s="2093"/>
      <c r="WF222" s="2093"/>
      <c r="WG222" s="2093"/>
      <c r="WH222" s="2093"/>
      <c r="WI222" s="2093"/>
      <c r="WJ222" s="2093"/>
      <c r="WK222" s="2093"/>
      <c r="WL222" s="2093"/>
      <c r="WM222" s="2093"/>
      <c r="WN222" s="2093"/>
      <c r="WO222" s="2093"/>
      <c r="WP222" s="2093"/>
      <c r="WQ222" s="2093"/>
      <c r="WR222" s="2093"/>
      <c r="WS222" s="2093"/>
      <c r="WT222" s="2093"/>
      <c r="WU222" s="2093"/>
      <c r="WV222" s="2093"/>
      <c r="WW222" s="2093"/>
      <c r="WX222" s="2093"/>
      <c r="WY222" s="2093"/>
      <c r="WZ222" s="2093"/>
      <c r="XA222" s="2093"/>
      <c r="XB222" s="2093"/>
      <c r="XC222" s="2093"/>
      <c r="XD222" s="2093"/>
      <c r="XE222" s="2093"/>
      <c r="XF222" s="2093"/>
      <c r="XG222" s="2093"/>
      <c r="XH222" s="2093"/>
      <c r="XI222" s="2093"/>
      <c r="XJ222" s="2093"/>
      <c r="XK222" s="2093"/>
      <c r="XL222" s="2093"/>
      <c r="XM222" s="2093"/>
      <c r="XN222" s="2093"/>
      <c r="XO222" s="2093"/>
      <c r="XP222" s="2093"/>
      <c r="XQ222" s="2093"/>
      <c r="XR222" s="2093"/>
      <c r="XS222" s="2093"/>
      <c r="XT222" s="2093"/>
      <c r="XU222" s="2093"/>
      <c r="XV222" s="2093"/>
      <c r="XW222" s="2093"/>
      <c r="XX222" s="2093"/>
      <c r="XY222" s="2093"/>
      <c r="XZ222" s="2093"/>
      <c r="YA222" s="2093"/>
      <c r="YB222" s="2093"/>
      <c r="YC222" s="2093"/>
      <c r="YD222" s="2093"/>
      <c r="YE222" s="2093"/>
      <c r="YF222" s="2093"/>
      <c r="YG222" s="2093"/>
      <c r="YH222" s="2093"/>
      <c r="YI222" s="2093"/>
      <c r="YJ222" s="2093"/>
      <c r="YK222" s="2093"/>
      <c r="YL222" s="2093"/>
      <c r="YM222" s="2093"/>
      <c r="YN222" s="2093"/>
      <c r="YO222" s="2093"/>
      <c r="YP222" s="2093"/>
      <c r="YQ222" s="2093"/>
      <c r="YR222" s="2093"/>
      <c r="YS222" s="2093"/>
      <c r="YT222" s="2093"/>
      <c r="YU222" s="2093"/>
      <c r="YV222" s="2093"/>
      <c r="YW222" s="2093"/>
      <c r="YX222" s="2093"/>
      <c r="YY222" s="2093"/>
      <c r="YZ222" s="2093"/>
      <c r="ZA222" s="2093"/>
      <c r="ZB222" s="2093"/>
      <c r="ZC222" s="2093"/>
      <c r="ZD222" s="2093"/>
      <c r="ZE222" s="2093"/>
      <c r="ZF222" s="2093"/>
      <c r="ZG222" s="2093"/>
      <c r="ZH222" s="2093"/>
      <c r="ZI222" s="2093"/>
      <c r="ZJ222" s="2093"/>
      <c r="ZK222" s="2093"/>
      <c r="ZL222" s="2093"/>
      <c r="ZM222" s="2093"/>
      <c r="ZN222" s="2093"/>
      <c r="ZO222" s="2093"/>
      <c r="ZP222" s="2093"/>
      <c r="ZQ222" s="2093"/>
      <c r="ZR222" s="2093"/>
      <c r="ZS222" s="2093"/>
      <c r="ZT222" s="2093"/>
      <c r="ZU222" s="2093"/>
      <c r="ZV222" s="2093"/>
      <c r="ZW222" s="2093"/>
      <c r="ZX222" s="2093"/>
      <c r="ZY222" s="2093"/>
      <c r="ZZ222" s="2093"/>
      <c r="AAA222" s="2093"/>
      <c r="AAB222" s="2093"/>
      <c r="AAC222" s="2093"/>
      <c r="AAD222" s="2093"/>
      <c r="AAE222" s="2093"/>
      <c r="AAF222" s="2093"/>
      <c r="AAG222" s="2093"/>
      <c r="AAH222" s="2093"/>
      <c r="AAI222" s="2093"/>
      <c r="AAJ222" s="2093"/>
      <c r="AAK222" s="2093"/>
      <c r="AAL222" s="2093"/>
      <c r="AAM222" s="2093"/>
      <c r="AAN222" s="2093"/>
      <c r="AAO222" s="2093"/>
      <c r="AAP222" s="2093"/>
      <c r="AAQ222" s="2093"/>
      <c r="AAR222" s="2093"/>
      <c r="AAS222" s="2093"/>
      <c r="AAT222" s="2093"/>
      <c r="AAU222" s="2093"/>
      <c r="AAV222" s="2093"/>
      <c r="AAW222" s="2093"/>
      <c r="AAX222" s="2093"/>
      <c r="AAY222" s="2093"/>
      <c r="AAZ222" s="2093"/>
      <c r="ABA222" s="2093"/>
      <c r="ABB222" s="2093"/>
      <c r="ABC222" s="2093"/>
      <c r="ABD222" s="2093"/>
      <c r="ABE222" s="2093"/>
      <c r="ABF222" s="2093"/>
      <c r="ABG222" s="2093"/>
      <c r="ABH222" s="2093"/>
      <c r="ABI222" s="2093"/>
      <c r="ABJ222" s="2093"/>
      <c r="ABK222" s="2093"/>
      <c r="ABL222" s="2093"/>
      <c r="ABM222" s="2093"/>
      <c r="ABN222" s="2093"/>
      <c r="ABO222" s="2093"/>
      <c r="ABP222" s="2093"/>
      <c r="ABQ222" s="2093"/>
      <c r="ABR222" s="2093"/>
      <c r="ABS222" s="2093"/>
      <c r="ABT222" s="2093"/>
      <c r="ABU222" s="2093"/>
      <c r="ABV222" s="2093"/>
      <c r="ABW222" s="2093"/>
      <c r="ABX222" s="2093"/>
      <c r="ABY222" s="2093"/>
      <c r="ABZ222" s="2093"/>
      <c r="ACA222" s="2093"/>
      <c r="ACB222" s="2093"/>
      <c r="ACC222" s="2093"/>
      <c r="ACD222" s="2093"/>
      <c r="ACE222" s="2093"/>
      <c r="ACF222" s="2093"/>
      <c r="ACG222" s="2093"/>
      <c r="ACH222" s="2093"/>
      <c r="ACI222" s="2093"/>
      <c r="ACJ222" s="2093"/>
      <c r="ACK222" s="2093"/>
      <c r="ACL222" s="2093"/>
      <c r="ACM222" s="2093"/>
      <c r="ACN222" s="2093"/>
      <c r="ACO222" s="2093"/>
      <c r="ACP222" s="2093"/>
      <c r="ACQ222" s="2093"/>
      <c r="ACR222" s="2093"/>
      <c r="ACS222" s="2093"/>
      <c r="ACT222" s="2093"/>
      <c r="ACU222" s="2093"/>
      <c r="ACV222" s="2093"/>
      <c r="ACW222" s="2093"/>
      <c r="ACX222" s="2093"/>
      <c r="ACY222" s="2093"/>
      <c r="ACZ222" s="2093"/>
      <c r="ADA222" s="2093"/>
      <c r="ADB222" s="2093"/>
      <c r="ADC222" s="2093"/>
      <c r="ADD222" s="2093"/>
      <c r="ADE222" s="2093"/>
      <c r="ADF222" s="2093"/>
      <c r="ADG222" s="2093"/>
      <c r="ADH222" s="2093"/>
      <c r="ADI222" s="2093"/>
      <c r="ADJ222" s="2093"/>
      <c r="ADK222" s="2093"/>
      <c r="ADL222" s="2093"/>
      <c r="ADM222" s="2093"/>
      <c r="ADN222" s="2093"/>
      <c r="ADO222" s="2093"/>
      <c r="ADP222" s="2093"/>
      <c r="ADQ222" s="2093"/>
      <c r="ADR222" s="2093"/>
      <c r="ADS222" s="2093"/>
      <c r="ADT222" s="2093"/>
      <c r="ADU222" s="2093"/>
      <c r="ADV222" s="2093"/>
      <c r="ADW222" s="2093"/>
      <c r="ADX222" s="2093"/>
      <c r="ADY222" s="2093"/>
      <c r="ADZ222" s="2093"/>
      <c r="AEA222" s="2093"/>
      <c r="AEB222" s="2093"/>
      <c r="AEC222" s="2093"/>
      <c r="AED222" s="2093"/>
      <c r="AEE222" s="2093"/>
      <c r="AEF222" s="2093"/>
      <c r="AEG222" s="2093"/>
      <c r="AEH222" s="2093"/>
      <c r="AEI222" s="2093"/>
      <c r="AEJ222" s="2093"/>
      <c r="AEK222" s="2093"/>
      <c r="AEL222" s="2093"/>
      <c r="AEM222" s="2093"/>
      <c r="AEN222" s="2093"/>
      <c r="AEO222" s="2093"/>
      <c r="AEP222" s="2093"/>
      <c r="AEQ222" s="2093"/>
      <c r="AER222" s="2093"/>
      <c r="AES222" s="2093"/>
      <c r="AET222" s="2093"/>
      <c r="AEU222" s="2093"/>
      <c r="AEV222" s="2093"/>
      <c r="AEW222" s="2093"/>
      <c r="AEX222" s="2093"/>
      <c r="AEY222" s="2093"/>
      <c r="AEZ222" s="2093"/>
      <c r="AFA222" s="2093"/>
      <c r="AFB222" s="2093"/>
      <c r="AFC222" s="2093"/>
      <c r="AFD222" s="2093"/>
      <c r="AFE222" s="2093"/>
      <c r="AFF222" s="2093"/>
      <c r="AFG222" s="2093"/>
      <c r="AFH222" s="2093"/>
      <c r="AFI222" s="2093"/>
      <c r="AFJ222" s="2093"/>
      <c r="AFK222" s="2093"/>
      <c r="AFL222" s="2093"/>
      <c r="AFM222" s="2093"/>
      <c r="AFN222" s="2093"/>
      <c r="AFO222" s="2093"/>
      <c r="AFP222" s="2093"/>
      <c r="AFQ222" s="2093"/>
      <c r="AFR222" s="2093"/>
      <c r="AFS222" s="2093"/>
      <c r="AFT222" s="2093"/>
      <c r="AFU222" s="2093"/>
      <c r="AFV222" s="2093"/>
      <c r="AFW222" s="2093"/>
      <c r="AFX222" s="2093"/>
      <c r="AFY222" s="2093"/>
      <c r="AFZ222" s="2093"/>
      <c r="AGA222" s="2093"/>
      <c r="AGB222" s="2093"/>
      <c r="AGC222" s="2093"/>
      <c r="AGD222" s="2093"/>
      <c r="AGE222" s="2093"/>
      <c r="AGF222" s="2093"/>
      <c r="AGG222" s="2093"/>
      <c r="AGH222" s="2093"/>
      <c r="AGI222" s="2093"/>
      <c r="AGJ222" s="2093"/>
      <c r="AGK222" s="2093"/>
      <c r="AGL222" s="2093"/>
      <c r="AGM222" s="2093"/>
      <c r="AGN222" s="2093"/>
      <c r="AGO222" s="2093"/>
      <c r="AGP222" s="2093"/>
      <c r="AGQ222" s="2093"/>
      <c r="AGR222" s="2093"/>
      <c r="AGS222" s="2093"/>
      <c r="AGT222" s="2093"/>
      <c r="AGU222" s="2093"/>
      <c r="AGV222" s="2093"/>
      <c r="AGW222" s="2093"/>
      <c r="AGX222" s="2093"/>
      <c r="AGY222" s="2093"/>
      <c r="AGZ222" s="2093"/>
      <c r="AHA222" s="2093"/>
      <c r="AHB222" s="2093"/>
      <c r="AHC222" s="2093"/>
      <c r="AHD222" s="2093"/>
      <c r="AHE222" s="2093"/>
      <c r="AHF222" s="2093"/>
      <c r="AHG222" s="2093"/>
      <c r="AHH222" s="2093"/>
      <c r="AHI222" s="2093"/>
      <c r="AHJ222" s="2093"/>
      <c r="AHK222" s="2093"/>
      <c r="AHL222" s="2093"/>
      <c r="AHM222" s="2093"/>
      <c r="AHN222" s="2093"/>
      <c r="AHO222" s="2093"/>
      <c r="AHP222" s="2093"/>
      <c r="AHQ222" s="2093"/>
      <c r="AHR222" s="2093"/>
      <c r="AHS222" s="2093"/>
      <c r="AHT222" s="2093"/>
      <c r="AHU222" s="2093"/>
      <c r="AHV222" s="2093"/>
      <c r="AHW222" s="2093"/>
      <c r="AHX222" s="2093"/>
      <c r="AHY222" s="2093"/>
      <c r="AHZ222" s="2093"/>
      <c r="AIA222" s="2093"/>
      <c r="AIB222" s="2093"/>
      <c r="AIC222" s="2093"/>
      <c r="AID222" s="2093"/>
      <c r="AIE222" s="2093"/>
      <c r="AIF222" s="2093"/>
      <c r="AIG222" s="2093"/>
      <c r="AIH222" s="2093"/>
      <c r="AII222" s="2093"/>
      <c r="AIJ222" s="2093"/>
      <c r="AIK222" s="2093"/>
      <c r="AIL222" s="2093"/>
      <c r="AIM222" s="2093"/>
      <c r="AIN222" s="2093"/>
      <c r="AIO222" s="2093"/>
      <c r="AIP222" s="2093"/>
      <c r="AIQ222" s="2093"/>
      <c r="AIR222" s="2093"/>
      <c r="AIS222" s="2093"/>
      <c r="AIT222" s="2093"/>
      <c r="AIU222" s="2093"/>
      <c r="AIV222" s="2093"/>
      <c r="AIW222" s="2093"/>
      <c r="AIX222" s="2093"/>
      <c r="AIY222" s="2093"/>
      <c r="AIZ222" s="2093"/>
      <c r="AJA222" s="2093"/>
      <c r="AJB222" s="2093"/>
      <c r="AJC222" s="2093"/>
      <c r="AJD222" s="2093"/>
      <c r="AJE222" s="2093"/>
      <c r="AJF222" s="2093"/>
      <c r="AJG222" s="2093"/>
      <c r="AJH222" s="2093"/>
      <c r="AJI222" s="2093"/>
      <c r="AJJ222" s="2093"/>
      <c r="AJK222" s="2093"/>
      <c r="AJL222" s="2093"/>
      <c r="AJM222" s="2093"/>
      <c r="AJN222" s="2093"/>
      <c r="AJO222" s="2093"/>
      <c r="AJP222" s="2093"/>
      <c r="AJQ222" s="2093"/>
      <c r="AJR222" s="2093"/>
      <c r="AJS222" s="2093"/>
      <c r="AJT222" s="2093"/>
      <c r="AJU222" s="2093"/>
      <c r="AJV222" s="2093"/>
      <c r="AJW222" s="2093"/>
      <c r="AJX222" s="2093"/>
      <c r="AJY222" s="2093"/>
      <c r="AJZ222" s="2093"/>
      <c r="AKA222" s="2093"/>
      <c r="AKB222" s="2093"/>
      <c r="AKC222" s="2093"/>
      <c r="AKD222" s="2093"/>
      <c r="AKE222" s="2093"/>
      <c r="AKF222" s="2093"/>
      <c r="AKG222" s="2093"/>
      <c r="AKH222" s="2093"/>
      <c r="AKI222" s="2093"/>
      <c r="AKJ222" s="2093"/>
      <c r="AKK222" s="2093"/>
      <c r="AKL222" s="2093"/>
      <c r="AKM222" s="2093"/>
      <c r="AKN222" s="2093"/>
      <c r="AKO222" s="2093"/>
      <c r="AKP222" s="2093"/>
      <c r="AKQ222" s="2093"/>
      <c r="AKR222" s="2093"/>
      <c r="AKS222" s="2093"/>
      <c r="AKT222" s="2093"/>
      <c r="AKU222" s="2093"/>
      <c r="AKV222" s="2093"/>
      <c r="AKW222" s="2093"/>
      <c r="AKX222" s="2093"/>
      <c r="AKY222" s="2093"/>
      <c r="AKZ222" s="2093"/>
      <c r="ALA222" s="2093"/>
      <c r="ALB222" s="2093"/>
      <c r="ALC222" s="2093"/>
      <c r="ALD222" s="2093"/>
      <c r="ALE222" s="2093"/>
      <c r="ALF222" s="2093"/>
      <c r="ALG222" s="2093"/>
      <c r="ALH222" s="2093"/>
      <c r="ALI222" s="2093"/>
      <c r="ALJ222" s="2093"/>
      <c r="ALK222" s="2093"/>
      <c r="ALL222" s="2093"/>
      <c r="ALM222" s="2093"/>
      <c r="ALN222" s="2093"/>
      <c r="ALO222" s="2093"/>
      <c r="ALP222" s="2093"/>
      <c r="ALQ222" s="2093"/>
      <c r="ALR222" s="2093"/>
      <c r="ALS222" s="2093"/>
      <c r="ALT222" s="2093"/>
      <c r="ALU222" s="2093"/>
      <c r="ALV222" s="2093"/>
      <c r="ALW222" s="2093"/>
      <c r="ALX222" s="2093"/>
      <c r="ALY222" s="2093"/>
      <c r="ALZ222" s="2093"/>
      <c r="AMA222" s="2093"/>
      <c r="AMB222" s="2093"/>
      <c r="AMC222" s="2093"/>
      <c r="AMD222" s="2093"/>
      <c r="AME222" s="2093"/>
      <c r="AMF222" s="2093"/>
      <c r="AMG222" s="2093"/>
      <c r="AMH222" s="2093"/>
      <c r="AMI222" s="2093"/>
      <c r="AMJ222" s="2093"/>
      <c r="AMK222" s="2093"/>
      <c r="AML222" s="2093"/>
      <c r="AMM222" s="2093"/>
      <c r="AMN222" s="2093"/>
      <c r="AMO222" s="2093"/>
      <c r="AMP222" s="2093"/>
      <c r="AMQ222" s="2093"/>
      <c r="AMR222" s="2093"/>
      <c r="AMS222" s="2093"/>
      <c r="AMT222" s="2093"/>
      <c r="AMU222" s="2093"/>
      <c r="AMV222" s="2093"/>
      <c r="AMW222" s="2093"/>
      <c r="AMX222" s="2093"/>
      <c r="AMY222" s="2093"/>
      <c r="AMZ222" s="2093"/>
      <c r="ANA222" s="2093"/>
      <c r="ANB222" s="2093"/>
      <c r="ANC222" s="2093"/>
      <c r="AND222" s="2093"/>
      <c r="ANE222" s="2093"/>
      <c r="ANF222" s="2093"/>
      <c r="ANG222" s="2093"/>
      <c r="ANH222" s="2093"/>
      <c r="ANI222" s="2093"/>
      <c r="ANJ222" s="2093"/>
      <c r="ANK222" s="2093"/>
      <c r="ANL222" s="2093"/>
      <c r="ANM222" s="2093"/>
      <c r="ANN222" s="2093"/>
      <c r="ANO222" s="2093"/>
      <c r="ANP222" s="2093"/>
      <c r="ANQ222" s="2093"/>
      <c r="ANR222" s="2093"/>
      <c r="ANS222" s="2093"/>
      <c r="ANT222" s="2093"/>
      <c r="ANU222" s="2093"/>
      <c r="ANV222" s="2093"/>
      <c r="ANW222" s="2093"/>
      <c r="ANX222" s="2093"/>
      <c r="ANY222" s="2093"/>
      <c r="ANZ222" s="2093"/>
      <c r="AOA222" s="2093"/>
      <c r="AOB222" s="2093"/>
      <c r="AOC222" s="2093"/>
      <c r="AOD222" s="2093"/>
      <c r="AOE222" s="2093"/>
      <c r="AOF222" s="2093"/>
      <c r="AOG222" s="2093"/>
      <c r="AOH222" s="2093"/>
      <c r="AOI222" s="2093"/>
      <c r="AOJ222" s="2093"/>
      <c r="AOK222" s="2093"/>
      <c r="AOL222" s="2093"/>
      <c r="AOM222" s="2093"/>
      <c r="AON222" s="2093"/>
      <c r="AOO222" s="2093"/>
      <c r="AOP222" s="2093"/>
      <c r="AOQ222" s="2093"/>
      <c r="AOR222" s="2093"/>
      <c r="AOS222" s="2093"/>
      <c r="AOT222" s="2093"/>
      <c r="AOU222" s="2093"/>
      <c r="AOV222" s="2093"/>
      <c r="AOW222" s="2093"/>
      <c r="AOX222" s="2093"/>
      <c r="AOY222" s="2093"/>
      <c r="AOZ222" s="2093"/>
      <c r="APA222" s="2093"/>
      <c r="APB222" s="2093"/>
      <c r="APC222" s="2093"/>
      <c r="APD222" s="2093"/>
      <c r="APE222" s="2093"/>
      <c r="APF222" s="2093"/>
      <c r="APG222" s="2093"/>
      <c r="APH222" s="2093"/>
      <c r="API222" s="2093"/>
      <c r="APJ222" s="2093"/>
      <c r="APK222" s="2093"/>
      <c r="APL222" s="2093"/>
      <c r="APM222" s="2093"/>
      <c r="APN222" s="2093"/>
      <c r="APO222" s="2093"/>
      <c r="APP222" s="2093"/>
      <c r="APQ222" s="2093"/>
      <c r="APR222" s="2093"/>
      <c r="APS222" s="2093"/>
      <c r="APT222" s="2093"/>
      <c r="APU222" s="2093"/>
      <c r="APV222" s="2093"/>
      <c r="APW222" s="2093"/>
      <c r="APX222" s="2093"/>
      <c r="APY222" s="2093"/>
      <c r="APZ222" s="2093"/>
      <c r="AQA222" s="2093"/>
      <c r="AQB222" s="2093"/>
      <c r="AQC222" s="2093"/>
      <c r="AQD222" s="2093"/>
      <c r="AQE222" s="2093"/>
      <c r="AQF222" s="2093"/>
      <c r="AQG222" s="2093"/>
      <c r="AQH222" s="2093"/>
      <c r="AQI222" s="2093"/>
      <c r="AQJ222" s="2093"/>
      <c r="AQK222" s="2093"/>
      <c r="AQL222" s="2093"/>
      <c r="AQM222" s="2093"/>
      <c r="AQN222" s="2093"/>
      <c r="AQO222" s="2093"/>
      <c r="AQP222" s="2093"/>
      <c r="AQQ222" s="2093"/>
      <c r="AQR222" s="2093"/>
      <c r="AQS222" s="2093"/>
      <c r="AQT222" s="2093"/>
      <c r="AQU222" s="2093"/>
      <c r="AQV222" s="2093"/>
      <c r="AQW222" s="2093"/>
      <c r="AQX222" s="2093"/>
      <c r="AQY222" s="2093"/>
      <c r="AQZ222" s="2093"/>
      <c r="ARA222" s="2093"/>
      <c r="ARB222" s="2093"/>
      <c r="ARC222" s="2093"/>
      <c r="ARD222" s="2093"/>
      <c r="ARE222" s="2093"/>
      <c r="ARF222" s="2093"/>
      <c r="ARG222" s="2093"/>
      <c r="ARH222" s="2093"/>
      <c r="ARI222" s="2093"/>
      <c r="ARJ222" s="2093"/>
      <c r="ARK222" s="2093"/>
      <c r="ARL222" s="2093"/>
      <c r="ARM222" s="2093"/>
      <c r="ARN222" s="2093"/>
      <c r="ARO222" s="2093"/>
      <c r="ARP222" s="2093"/>
      <c r="ARQ222" s="2093"/>
      <c r="ARR222" s="2093"/>
      <c r="ARS222" s="2093"/>
      <c r="ART222" s="2093"/>
      <c r="ARU222" s="2093"/>
      <c r="ARV222" s="2093"/>
      <c r="ARW222" s="2093"/>
      <c r="ARX222" s="2093"/>
      <c r="ARY222" s="2093"/>
      <c r="ARZ222" s="2093"/>
      <c r="ASA222" s="2093"/>
      <c r="ASB222" s="2093"/>
      <c r="ASC222" s="2093"/>
      <c r="ASD222" s="2093"/>
      <c r="ASE222" s="2093"/>
      <c r="ASF222" s="2093"/>
      <c r="ASG222" s="2093"/>
      <c r="ASH222" s="2093"/>
      <c r="ASI222" s="2093"/>
      <c r="ASJ222" s="2093"/>
      <c r="ASK222" s="2093"/>
      <c r="ASL222" s="2093"/>
      <c r="ASM222" s="2093"/>
      <c r="ASN222" s="2093"/>
      <c r="ASO222" s="2093"/>
      <c r="ASP222" s="2093"/>
      <c r="ASQ222" s="2093"/>
      <c r="ASR222" s="2093"/>
      <c r="ASS222" s="2093"/>
      <c r="AST222" s="2093"/>
      <c r="ASU222" s="2093"/>
      <c r="ASV222" s="2093"/>
      <c r="ASW222" s="2093"/>
      <c r="ASX222" s="2093"/>
      <c r="ASY222" s="2093"/>
      <c r="ASZ222" s="2093"/>
      <c r="ATA222" s="2093"/>
      <c r="ATB222" s="2093"/>
      <c r="ATC222" s="2093"/>
      <c r="ATD222" s="2093"/>
      <c r="ATE222" s="2093"/>
      <c r="ATF222" s="2093"/>
      <c r="ATG222" s="2093"/>
      <c r="ATH222" s="2093"/>
      <c r="ATI222" s="2093"/>
      <c r="ATJ222" s="2093"/>
      <c r="ATK222" s="2093"/>
      <c r="ATL222" s="2093"/>
      <c r="ATM222" s="2093"/>
      <c r="ATN222" s="2093"/>
      <c r="ATO222" s="2093"/>
      <c r="ATP222" s="2093"/>
      <c r="ATQ222" s="2093"/>
      <c r="ATR222" s="2093"/>
      <c r="ATS222" s="2093"/>
      <c r="ATT222" s="2093"/>
      <c r="ATU222" s="2093"/>
      <c r="ATV222" s="2093"/>
      <c r="ATW222" s="2093"/>
      <c r="ATX222" s="2093"/>
      <c r="ATY222" s="2093"/>
      <c r="ATZ222" s="2093"/>
      <c r="AUA222" s="2093"/>
      <c r="AUB222" s="2093"/>
      <c r="AUC222" s="2093"/>
      <c r="AUD222" s="2093"/>
      <c r="AUE222" s="2093"/>
      <c r="AUF222" s="2093"/>
      <c r="AUG222" s="2093"/>
      <c r="AUH222" s="2093"/>
      <c r="AUI222" s="2093"/>
      <c r="AUJ222" s="2093"/>
      <c r="AUK222" s="2093"/>
      <c r="AUL222" s="2093"/>
      <c r="AUM222" s="2093"/>
      <c r="AUN222" s="2093"/>
      <c r="AUO222" s="2093"/>
      <c r="AUP222" s="2093"/>
      <c r="AUQ222" s="2093"/>
      <c r="AUR222" s="2093"/>
      <c r="AUS222" s="2093"/>
      <c r="AUT222" s="2093"/>
      <c r="AUU222" s="2093"/>
      <c r="AUV222" s="2093"/>
      <c r="AUW222" s="2093"/>
      <c r="AUX222" s="2093"/>
      <c r="AUY222" s="2093"/>
      <c r="AUZ222" s="2093"/>
      <c r="AVA222" s="2093"/>
      <c r="AVB222" s="2093"/>
      <c r="AVC222" s="2093"/>
      <c r="AVD222" s="2093"/>
      <c r="AVE222" s="2093"/>
      <c r="AVF222" s="2093"/>
      <c r="AVG222" s="2093"/>
      <c r="AVH222" s="2093"/>
      <c r="AVI222" s="2093"/>
      <c r="AVJ222" s="2093"/>
      <c r="AVK222" s="2093"/>
      <c r="AVL222" s="2093"/>
      <c r="AVM222" s="2093"/>
      <c r="AVN222" s="2093"/>
      <c r="AVO222" s="2093"/>
      <c r="AVP222" s="2093"/>
      <c r="AVQ222" s="2093"/>
      <c r="AVR222" s="2093"/>
      <c r="AVS222" s="2093"/>
      <c r="AVT222" s="2093"/>
      <c r="AVU222" s="2093"/>
      <c r="AVV222" s="2093"/>
      <c r="AVW222" s="2093"/>
      <c r="AVX222" s="2093"/>
      <c r="AVY222" s="2093"/>
      <c r="AVZ222" s="2093"/>
      <c r="AWA222" s="2093"/>
      <c r="AWB222" s="2093"/>
      <c r="AWC222" s="2093"/>
      <c r="AWD222" s="2093"/>
      <c r="AWE222" s="2093"/>
      <c r="AWF222" s="2093"/>
      <c r="AWG222" s="2093"/>
      <c r="AWH222" s="2093"/>
      <c r="AWI222" s="2093"/>
      <c r="AWJ222" s="2093"/>
      <c r="AWK222" s="2093"/>
      <c r="AWL222" s="2093"/>
      <c r="AWM222" s="2093"/>
      <c r="AWN222" s="2093"/>
      <c r="AWO222" s="2093"/>
      <c r="AWP222" s="2093"/>
      <c r="AWQ222" s="2093"/>
      <c r="AWR222" s="2093"/>
      <c r="AWS222" s="2093"/>
      <c r="AWT222" s="2093"/>
      <c r="AWU222" s="2093"/>
      <c r="AWV222" s="2093"/>
      <c r="AWW222" s="2093"/>
      <c r="AWX222" s="2093"/>
      <c r="AWY222" s="2093"/>
      <c r="AWZ222" s="2093"/>
      <c r="AXA222" s="2093"/>
      <c r="AXB222" s="2093"/>
      <c r="AXC222" s="2093"/>
      <c r="AXD222" s="2093"/>
      <c r="AXE222" s="2093"/>
      <c r="AXF222" s="2093"/>
      <c r="AXG222" s="2093"/>
      <c r="AXH222" s="2093"/>
      <c r="AXI222" s="2093"/>
      <c r="AXJ222" s="2093"/>
    </row>
    <row r="223" spans="1:1310" s="2094" customFormat="1" ht="23.25" customHeight="1">
      <c r="A223" s="2095"/>
      <c r="B223" s="2098" t="s">
        <v>1690</v>
      </c>
      <c r="C223" s="2098"/>
      <c r="D223" s="2098"/>
      <c r="E223" s="2098"/>
      <c r="F223" s="2099"/>
      <c r="G223" s="2098" t="s">
        <v>1691</v>
      </c>
      <c r="H223" s="2098"/>
      <c r="I223" s="2098"/>
      <c r="J223" s="2099"/>
      <c r="K223" s="2098" t="s">
        <v>1692</v>
      </c>
      <c r="L223" s="2098"/>
      <c r="M223" s="2098"/>
      <c r="N223" s="2099"/>
      <c r="O223" s="2098" t="s">
        <v>1693</v>
      </c>
      <c r="P223" s="2098"/>
      <c r="Q223" s="2099"/>
      <c r="R223" s="681"/>
      <c r="S223" s="681"/>
      <c r="T223" s="681"/>
      <c r="U223" s="681"/>
      <c r="V223" s="681"/>
      <c r="W223" s="681"/>
      <c r="X223" s="681"/>
      <c r="Y223" s="681"/>
      <c r="Z223" s="681"/>
      <c r="AA223" s="681"/>
      <c r="AB223" s="681"/>
      <c r="AC223" s="681"/>
      <c r="AD223" s="2093"/>
      <c r="AE223" s="2093"/>
      <c r="AF223" s="2093"/>
      <c r="AG223" s="2093"/>
      <c r="AH223" s="2093"/>
      <c r="AI223" s="2093"/>
      <c r="AJ223" s="2093"/>
      <c r="AK223" s="2093"/>
      <c r="AL223" s="2093"/>
      <c r="AM223" s="2093"/>
      <c r="AN223" s="2093"/>
      <c r="AO223" s="2093"/>
      <c r="AP223" s="2093"/>
      <c r="AQ223" s="2093"/>
      <c r="AR223" s="2093"/>
      <c r="AS223" s="2093"/>
      <c r="AT223" s="2093"/>
      <c r="AU223" s="2093"/>
      <c r="AV223" s="2093"/>
      <c r="AW223" s="2093"/>
      <c r="AX223" s="2093"/>
      <c r="AY223" s="2093"/>
      <c r="AZ223" s="2093"/>
      <c r="BA223" s="2093"/>
      <c r="BB223" s="2093"/>
      <c r="BC223" s="2093"/>
      <c r="BD223" s="2093"/>
      <c r="BE223" s="2093"/>
      <c r="BF223" s="2093"/>
      <c r="BG223" s="2093"/>
      <c r="BH223" s="2093"/>
      <c r="BI223" s="2093"/>
      <c r="BJ223" s="2093"/>
      <c r="BK223" s="2093"/>
      <c r="BL223" s="2093"/>
      <c r="BM223" s="2093"/>
      <c r="BN223" s="2093"/>
      <c r="BO223" s="2093"/>
      <c r="BP223" s="2093"/>
      <c r="BQ223" s="2093"/>
      <c r="BR223" s="2093"/>
      <c r="BS223" s="2093"/>
      <c r="BT223" s="2093"/>
      <c r="BU223" s="2093"/>
      <c r="BV223" s="2093"/>
      <c r="BW223" s="2093"/>
      <c r="BX223" s="2093"/>
      <c r="BY223" s="2093"/>
      <c r="BZ223" s="2093"/>
      <c r="CA223" s="2093"/>
      <c r="CB223" s="2093"/>
      <c r="CC223" s="2093"/>
      <c r="CD223" s="2093"/>
      <c r="CE223" s="2093"/>
      <c r="CF223" s="2093"/>
      <c r="CG223" s="2093"/>
      <c r="CH223" s="2093"/>
      <c r="CI223" s="2093"/>
      <c r="CJ223" s="2093"/>
      <c r="CK223" s="2093"/>
      <c r="CL223" s="2093"/>
      <c r="CM223" s="2093"/>
      <c r="CN223" s="2093"/>
      <c r="CO223" s="2093"/>
      <c r="CP223" s="2093"/>
      <c r="CQ223" s="2093"/>
      <c r="CR223" s="2093"/>
      <c r="CS223" s="2093"/>
      <c r="CT223" s="2093"/>
      <c r="CU223" s="2093"/>
      <c r="CV223" s="2093"/>
      <c r="CW223" s="2093"/>
      <c r="CX223" s="2093"/>
      <c r="CY223" s="2093"/>
      <c r="CZ223" s="2093"/>
      <c r="DA223" s="2093"/>
      <c r="DB223" s="2093"/>
      <c r="DC223" s="2093"/>
      <c r="DD223" s="2093"/>
      <c r="DE223" s="2093"/>
      <c r="DF223" s="2093"/>
      <c r="DG223" s="2093"/>
      <c r="DH223" s="2093"/>
      <c r="DI223" s="2093"/>
      <c r="DJ223" s="2093"/>
      <c r="DK223" s="2093"/>
      <c r="DL223" s="2093"/>
      <c r="DM223" s="2093"/>
      <c r="DN223" s="2093"/>
      <c r="DO223" s="2093"/>
      <c r="DP223" s="2093"/>
      <c r="DQ223" s="2093"/>
      <c r="DR223" s="2093"/>
      <c r="DS223" s="2093"/>
      <c r="DT223" s="2093"/>
      <c r="DU223" s="2093"/>
      <c r="DV223" s="2093"/>
      <c r="DW223" s="2093"/>
      <c r="DX223" s="2093"/>
      <c r="DY223" s="2093"/>
      <c r="DZ223" s="2093"/>
      <c r="EA223" s="2093"/>
      <c r="EB223" s="2093"/>
      <c r="EC223" s="2093"/>
      <c r="ED223" s="2093"/>
      <c r="EE223" s="2093"/>
      <c r="EF223" s="2093"/>
      <c r="EG223" s="2093"/>
      <c r="EH223" s="2093"/>
      <c r="EI223" s="2093"/>
      <c r="EJ223" s="2093"/>
      <c r="EK223" s="2093"/>
      <c r="EL223" s="2093"/>
      <c r="EM223" s="2093"/>
      <c r="EN223" s="2093"/>
      <c r="EO223" s="2093"/>
      <c r="EP223" s="2093"/>
      <c r="EQ223" s="2093"/>
      <c r="ER223" s="2093"/>
      <c r="ES223" s="2093"/>
      <c r="ET223" s="2093"/>
      <c r="EU223" s="2093"/>
      <c r="EV223" s="2093"/>
      <c r="EW223" s="2093"/>
      <c r="EX223" s="2093"/>
      <c r="EY223" s="2093"/>
      <c r="EZ223" s="2093"/>
      <c r="FA223" s="2093"/>
      <c r="FB223" s="2093"/>
      <c r="FC223" s="2093"/>
      <c r="FD223" s="2093"/>
      <c r="FE223" s="2093"/>
      <c r="FF223" s="2093"/>
      <c r="FG223" s="2093"/>
      <c r="FH223" s="2093"/>
      <c r="FI223" s="2093"/>
      <c r="FJ223" s="2093"/>
      <c r="FK223" s="2093"/>
      <c r="FL223" s="2093"/>
      <c r="FM223" s="2093"/>
      <c r="FN223" s="2093"/>
      <c r="FO223" s="2093"/>
      <c r="FP223" s="2093"/>
      <c r="FQ223" s="2093"/>
      <c r="FR223" s="2093"/>
      <c r="FS223" s="2093"/>
      <c r="FT223" s="2093"/>
      <c r="FU223" s="2093"/>
      <c r="FV223" s="2093"/>
      <c r="FW223" s="2093"/>
      <c r="FX223" s="2093"/>
      <c r="FY223" s="2093"/>
      <c r="FZ223" s="2093"/>
      <c r="GA223" s="2093"/>
      <c r="GB223" s="2093"/>
      <c r="GC223" s="2093"/>
      <c r="GD223" s="2093"/>
      <c r="GE223" s="2093"/>
      <c r="GF223" s="2093"/>
      <c r="GG223" s="2093"/>
      <c r="GH223" s="2093"/>
      <c r="GI223" s="2093"/>
      <c r="GJ223" s="2093"/>
      <c r="GK223" s="2093"/>
      <c r="GL223" s="2093"/>
      <c r="GM223" s="2093"/>
      <c r="GN223" s="2093"/>
      <c r="GO223" s="2093"/>
      <c r="GP223" s="2093"/>
      <c r="GQ223" s="2093"/>
      <c r="GR223" s="2093"/>
      <c r="GS223" s="2093"/>
      <c r="GT223" s="2093"/>
      <c r="GU223" s="2093"/>
      <c r="GV223" s="2093"/>
      <c r="GW223" s="2093"/>
      <c r="GX223" s="2093"/>
      <c r="GY223" s="2093"/>
      <c r="GZ223" s="2093"/>
      <c r="HA223" s="2093"/>
      <c r="HB223" s="2093"/>
      <c r="HC223" s="2093"/>
      <c r="HD223" s="2093"/>
      <c r="HE223" s="2093"/>
      <c r="HF223" s="2093"/>
      <c r="HG223" s="2093"/>
      <c r="HH223" s="2093"/>
      <c r="HI223" s="2093"/>
      <c r="HJ223" s="2093"/>
      <c r="HK223" s="2093"/>
      <c r="HL223" s="2093"/>
      <c r="HM223" s="2093"/>
      <c r="HN223" s="2093"/>
      <c r="HO223" s="2093"/>
      <c r="HP223" s="2093"/>
      <c r="HQ223" s="2093"/>
      <c r="HR223" s="2093"/>
      <c r="HS223" s="2093"/>
      <c r="HT223" s="2093"/>
      <c r="HU223" s="2093"/>
      <c r="HV223" s="2093"/>
      <c r="HW223" s="2093"/>
      <c r="HX223" s="2093"/>
      <c r="HY223" s="2093"/>
      <c r="HZ223" s="2093"/>
      <c r="IA223" s="2093"/>
      <c r="IB223" s="2093"/>
      <c r="IC223" s="2093"/>
      <c r="ID223" s="2093"/>
      <c r="IE223" s="2093"/>
      <c r="IF223" s="2093"/>
      <c r="IG223" s="2093"/>
      <c r="IH223" s="2093"/>
      <c r="II223" s="2093"/>
      <c r="IJ223" s="2093"/>
      <c r="IK223" s="2093"/>
      <c r="IL223" s="2093"/>
      <c r="IM223" s="2093"/>
      <c r="IN223" s="2093"/>
      <c r="IO223" s="2093"/>
      <c r="IP223" s="2093"/>
      <c r="IQ223" s="2093"/>
      <c r="IR223" s="2093"/>
      <c r="IS223" s="2093"/>
      <c r="IT223" s="2093"/>
      <c r="IU223" s="2093"/>
      <c r="IV223" s="2093"/>
      <c r="IW223" s="2093"/>
      <c r="IX223" s="2093"/>
      <c r="IY223" s="2093"/>
      <c r="IZ223" s="2093"/>
      <c r="JA223" s="2093"/>
      <c r="JB223" s="2093"/>
      <c r="JC223" s="2093"/>
      <c r="JD223" s="2093"/>
      <c r="JE223" s="2093"/>
      <c r="JF223" s="2093"/>
      <c r="JG223" s="2093"/>
      <c r="JH223" s="2093"/>
      <c r="JI223" s="2093"/>
      <c r="JJ223" s="2093"/>
      <c r="JK223" s="2093"/>
      <c r="JL223" s="2093"/>
      <c r="JM223" s="2093"/>
      <c r="JN223" s="2093"/>
      <c r="JO223" s="2093"/>
      <c r="JP223" s="2093"/>
      <c r="JQ223" s="2093"/>
      <c r="JR223" s="2093"/>
      <c r="JS223" s="2093"/>
      <c r="JT223" s="2093"/>
      <c r="JU223" s="2093"/>
      <c r="JV223" s="2093"/>
      <c r="JW223" s="2093"/>
      <c r="JX223" s="2093"/>
      <c r="JY223" s="2093"/>
      <c r="JZ223" s="2093"/>
      <c r="KA223" s="2093"/>
      <c r="KB223" s="2093"/>
      <c r="KC223" s="2093"/>
      <c r="KD223" s="2093"/>
      <c r="KE223" s="2093"/>
      <c r="KF223" s="2093"/>
      <c r="KG223" s="2093"/>
      <c r="KH223" s="2093"/>
      <c r="KI223" s="2093"/>
      <c r="KJ223" s="2093"/>
      <c r="KK223" s="2093"/>
      <c r="KL223" s="2093"/>
      <c r="KM223" s="2093"/>
      <c r="KN223" s="2093"/>
      <c r="KO223" s="2093"/>
      <c r="KP223" s="2093"/>
      <c r="KQ223" s="2093"/>
      <c r="KR223" s="2093"/>
      <c r="KS223" s="2093"/>
      <c r="KT223" s="2093"/>
      <c r="KU223" s="2093"/>
      <c r="KV223" s="2093"/>
      <c r="KW223" s="2093"/>
      <c r="KX223" s="2093"/>
      <c r="KY223" s="2093"/>
      <c r="KZ223" s="2093"/>
      <c r="LA223" s="2093"/>
      <c r="LB223" s="2093"/>
      <c r="LC223" s="2093"/>
      <c r="LD223" s="2093"/>
      <c r="LE223" s="2093"/>
      <c r="LF223" s="2093"/>
      <c r="LG223" s="2093"/>
      <c r="LH223" s="2093"/>
      <c r="LI223" s="2093"/>
      <c r="LJ223" s="2093"/>
      <c r="LK223" s="2093"/>
      <c r="LL223" s="2093"/>
      <c r="LM223" s="2093"/>
      <c r="LN223" s="2093"/>
      <c r="LO223" s="2093"/>
      <c r="LP223" s="2093"/>
      <c r="LQ223" s="2093"/>
      <c r="LR223" s="2093"/>
      <c r="LS223" s="2093"/>
      <c r="LT223" s="2093"/>
      <c r="LU223" s="2093"/>
      <c r="LV223" s="2093"/>
      <c r="LW223" s="2093"/>
      <c r="LX223" s="2093"/>
      <c r="LY223" s="2093"/>
      <c r="LZ223" s="2093"/>
      <c r="MA223" s="2093"/>
      <c r="MB223" s="2093"/>
      <c r="MC223" s="2093"/>
      <c r="MD223" s="2093"/>
      <c r="ME223" s="2093"/>
      <c r="MF223" s="2093"/>
      <c r="MG223" s="2093"/>
      <c r="MH223" s="2093"/>
      <c r="MI223" s="2093"/>
      <c r="MJ223" s="2093"/>
      <c r="MK223" s="2093"/>
      <c r="ML223" s="2093"/>
      <c r="MM223" s="2093"/>
      <c r="MN223" s="2093"/>
      <c r="MO223" s="2093"/>
      <c r="MP223" s="2093"/>
      <c r="MQ223" s="2093"/>
      <c r="MR223" s="2093"/>
      <c r="MS223" s="2093"/>
      <c r="MT223" s="2093"/>
      <c r="MU223" s="2093"/>
      <c r="MV223" s="2093"/>
      <c r="MW223" s="2093"/>
      <c r="MX223" s="2093"/>
      <c r="MY223" s="2093"/>
      <c r="MZ223" s="2093"/>
      <c r="NA223" s="2093"/>
      <c r="NB223" s="2093"/>
      <c r="NC223" s="2093"/>
      <c r="ND223" s="2093"/>
      <c r="NE223" s="2093"/>
      <c r="NF223" s="2093"/>
      <c r="NG223" s="2093"/>
      <c r="NH223" s="2093"/>
      <c r="NI223" s="2093"/>
      <c r="NJ223" s="2093"/>
      <c r="NK223" s="2093"/>
      <c r="NL223" s="2093"/>
      <c r="NM223" s="2093"/>
      <c r="NN223" s="2093"/>
      <c r="NO223" s="2093"/>
      <c r="NP223" s="2093"/>
      <c r="NQ223" s="2093"/>
      <c r="NR223" s="2093"/>
      <c r="NS223" s="2093"/>
      <c r="NT223" s="2093"/>
      <c r="NU223" s="2093"/>
      <c r="NV223" s="2093"/>
      <c r="NW223" s="2093"/>
      <c r="NX223" s="2093"/>
      <c r="NY223" s="2093"/>
      <c r="NZ223" s="2093"/>
      <c r="OA223" s="2093"/>
      <c r="OB223" s="2093"/>
      <c r="OC223" s="2093"/>
      <c r="OD223" s="2093"/>
      <c r="OE223" s="2093"/>
      <c r="OF223" s="2093"/>
      <c r="OG223" s="2093"/>
      <c r="OH223" s="2093"/>
      <c r="OI223" s="2093"/>
      <c r="OJ223" s="2093"/>
      <c r="OK223" s="2093"/>
      <c r="OL223" s="2093"/>
      <c r="OM223" s="2093"/>
      <c r="ON223" s="2093"/>
      <c r="OO223" s="2093"/>
      <c r="OP223" s="2093"/>
      <c r="OQ223" s="2093"/>
      <c r="OR223" s="2093"/>
      <c r="OS223" s="2093"/>
      <c r="OT223" s="2093"/>
      <c r="OU223" s="2093"/>
      <c r="OV223" s="2093"/>
      <c r="OW223" s="2093"/>
      <c r="OX223" s="2093"/>
      <c r="OY223" s="2093"/>
      <c r="OZ223" s="2093"/>
      <c r="PA223" s="2093"/>
      <c r="PB223" s="2093"/>
      <c r="PC223" s="2093"/>
      <c r="PD223" s="2093"/>
      <c r="PE223" s="2093"/>
      <c r="PF223" s="2093"/>
      <c r="PG223" s="2093"/>
      <c r="PH223" s="2093"/>
      <c r="PI223" s="2093"/>
      <c r="PJ223" s="2093"/>
      <c r="PK223" s="2093"/>
      <c r="PL223" s="2093"/>
      <c r="PM223" s="2093"/>
      <c r="PN223" s="2093"/>
      <c r="PO223" s="2093"/>
      <c r="PP223" s="2093"/>
      <c r="PQ223" s="2093"/>
      <c r="PR223" s="2093"/>
      <c r="PS223" s="2093"/>
      <c r="PT223" s="2093"/>
      <c r="PU223" s="2093"/>
      <c r="PV223" s="2093"/>
      <c r="PW223" s="2093"/>
      <c r="PX223" s="2093"/>
      <c r="PY223" s="2093"/>
      <c r="PZ223" s="2093"/>
      <c r="QA223" s="2093"/>
      <c r="QB223" s="2093"/>
      <c r="QC223" s="2093"/>
      <c r="QD223" s="2093"/>
      <c r="QE223" s="2093"/>
      <c r="QF223" s="2093"/>
      <c r="QG223" s="2093"/>
      <c r="QH223" s="2093"/>
      <c r="QI223" s="2093"/>
      <c r="QJ223" s="2093"/>
      <c r="QK223" s="2093"/>
      <c r="QL223" s="2093"/>
      <c r="QM223" s="2093"/>
      <c r="QN223" s="2093"/>
      <c r="QO223" s="2093"/>
      <c r="QP223" s="2093"/>
      <c r="QQ223" s="2093"/>
      <c r="QR223" s="2093"/>
      <c r="QS223" s="2093"/>
      <c r="QT223" s="2093"/>
      <c r="QU223" s="2093"/>
      <c r="QV223" s="2093"/>
      <c r="QW223" s="2093"/>
      <c r="QX223" s="2093"/>
      <c r="QY223" s="2093"/>
      <c r="QZ223" s="2093"/>
      <c r="RA223" s="2093"/>
      <c r="RB223" s="2093"/>
      <c r="RC223" s="2093"/>
      <c r="RD223" s="2093"/>
      <c r="RE223" s="2093"/>
      <c r="RF223" s="2093"/>
      <c r="RG223" s="2093"/>
      <c r="RH223" s="2093"/>
      <c r="RI223" s="2093"/>
      <c r="RJ223" s="2093"/>
      <c r="RK223" s="2093"/>
      <c r="RL223" s="2093"/>
      <c r="RM223" s="2093"/>
      <c r="RN223" s="2093"/>
      <c r="RO223" s="2093"/>
      <c r="RP223" s="2093"/>
      <c r="RQ223" s="2093"/>
      <c r="RR223" s="2093"/>
      <c r="RS223" s="2093"/>
      <c r="RT223" s="2093"/>
      <c r="RU223" s="2093"/>
      <c r="RV223" s="2093"/>
      <c r="RW223" s="2093"/>
      <c r="RX223" s="2093"/>
      <c r="RY223" s="2093"/>
      <c r="RZ223" s="2093"/>
      <c r="SA223" s="2093"/>
      <c r="SB223" s="2093"/>
      <c r="SC223" s="2093"/>
      <c r="SD223" s="2093"/>
      <c r="SE223" s="2093"/>
      <c r="SF223" s="2093"/>
      <c r="SG223" s="2093"/>
      <c r="SH223" s="2093"/>
      <c r="SI223" s="2093"/>
      <c r="SJ223" s="2093"/>
      <c r="SK223" s="2093"/>
      <c r="SL223" s="2093"/>
      <c r="SM223" s="2093"/>
      <c r="SN223" s="2093"/>
      <c r="SO223" s="2093"/>
      <c r="SP223" s="2093"/>
      <c r="SQ223" s="2093"/>
      <c r="SR223" s="2093"/>
      <c r="SS223" s="2093"/>
      <c r="ST223" s="2093"/>
      <c r="SU223" s="2093"/>
      <c r="SV223" s="2093"/>
      <c r="SW223" s="2093"/>
      <c r="SX223" s="2093"/>
      <c r="SY223" s="2093"/>
      <c r="SZ223" s="2093"/>
      <c r="TA223" s="2093"/>
      <c r="TB223" s="2093"/>
      <c r="TC223" s="2093"/>
      <c r="TD223" s="2093"/>
      <c r="TE223" s="2093"/>
      <c r="TF223" s="2093"/>
      <c r="TG223" s="2093"/>
      <c r="TH223" s="2093"/>
      <c r="TI223" s="2093"/>
      <c r="TJ223" s="2093"/>
      <c r="TK223" s="2093"/>
      <c r="TL223" s="2093"/>
      <c r="TM223" s="2093"/>
      <c r="TN223" s="2093"/>
      <c r="TO223" s="2093"/>
      <c r="TP223" s="2093"/>
      <c r="TQ223" s="2093"/>
      <c r="TR223" s="2093"/>
      <c r="TS223" s="2093"/>
      <c r="TT223" s="2093"/>
      <c r="TU223" s="2093"/>
      <c r="TV223" s="2093"/>
      <c r="TW223" s="2093"/>
      <c r="TX223" s="2093"/>
      <c r="TY223" s="2093"/>
      <c r="TZ223" s="2093"/>
      <c r="UA223" s="2093"/>
      <c r="UB223" s="2093"/>
      <c r="UC223" s="2093"/>
      <c r="UD223" s="2093"/>
      <c r="UE223" s="2093"/>
      <c r="UF223" s="2093"/>
      <c r="UG223" s="2093"/>
      <c r="UH223" s="2093"/>
      <c r="UI223" s="2093"/>
      <c r="UJ223" s="2093"/>
      <c r="UK223" s="2093"/>
      <c r="UL223" s="2093"/>
      <c r="UM223" s="2093"/>
      <c r="UN223" s="2093"/>
      <c r="UO223" s="2093"/>
      <c r="UP223" s="2093"/>
      <c r="UQ223" s="2093"/>
      <c r="UR223" s="2093"/>
      <c r="US223" s="2093"/>
      <c r="UT223" s="2093"/>
      <c r="UU223" s="2093"/>
      <c r="UV223" s="2093"/>
      <c r="UW223" s="2093"/>
      <c r="UX223" s="2093"/>
      <c r="UY223" s="2093"/>
      <c r="UZ223" s="2093"/>
      <c r="VA223" s="2093"/>
      <c r="VB223" s="2093"/>
      <c r="VC223" s="2093"/>
      <c r="VD223" s="2093"/>
      <c r="VE223" s="2093"/>
      <c r="VF223" s="2093"/>
      <c r="VG223" s="2093"/>
      <c r="VH223" s="2093"/>
      <c r="VI223" s="2093"/>
      <c r="VJ223" s="2093"/>
      <c r="VK223" s="2093"/>
      <c r="VL223" s="2093"/>
      <c r="VM223" s="2093"/>
      <c r="VN223" s="2093"/>
      <c r="VO223" s="2093"/>
      <c r="VP223" s="2093"/>
      <c r="VQ223" s="2093"/>
      <c r="VR223" s="2093"/>
      <c r="VS223" s="2093"/>
      <c r="VT223" s="2093"/>
      <c r="VU223" s="2093"/>
      <c r="VV223" s="2093"/>
      <c r="VW223" s="2093"/>
      <c r="VX223" s="2093"/>
      <c r="VY223" s="2093"/>
      <c r="VZ223" s="2093"/>
      <c r="WA223" s="2093"/>
      <c r="WB223" s="2093"/>
      <c r="WC223" s="2093"/>
      <c r="WD223" s="2093"/>
      <c r="WE223" s="2093"/>
      <c r="WF223" s="2093"/>
      <c r="WG223" s="2093"/>
      <c r="WH223" s="2093"/>
      <c r="WI223" s="2093"/>
      <c r="WJ223" s="2093"/>
      <c r="WK223" s="2093"/>
      <c r="WL223" s="2093"/>
      <c r="WM223" s="2093"/>
      <c r="WN223" s="2093"/>
      <c r="WO223" s="2093"/>
      <c r="WP223" s="2093"/>
      <c r="WQ223" s="2093"/>
      <c r="WR223" s="2093"/>
      <c r="WS223" s="2093"/>
      <c r="WT223" s="2093"/>
      <c r="WU223" s="2093"/>
      <c r="WV223" s="2093"/>
      <c r="WW223" s="2093"/>
      <c r="WX223" s="2093"/>
      <c r="WY223" s="2093"/>
      <c r="WZ223" s="2093"/>
      <c r="XA223" s="2093"/>
      <c r="XB223" s="2093"/>
      <c r="XC223" s="2093"/>
      <c r="XD223" s="2093"/>
      <c r="XE223" s="2093"/>
      <c r="XF223" s="2093"/>
      <c r="XG223" s="2093"/>
      <c r="XH223" s="2093"/>
      <c r="XI223" s="2093"/>
      <c r="XJ223" s="2093"/>
      <c r="XK223" s="2093"/>
      <c r="XL223" s="2093"/>
      <c r="XM223" s="2093"/>
      <c r="XN223" s="2093"/>
      <c r="XO223" s="2093"/>
      <c r="XP223" s="2093"/>
      <c r="XQ223" s="2093"/>
      <c r="XR223" s="2093"/>
      <c r="XS223" s="2093"/>
      <c r="XT223" s="2093"/>
      <c r="XU223" s="2093"/>
      <c r="XV223" s="2093"/>
      <c r="XW223" s="2093"/>
      <c r="XX223" s="2093"/>
      <c r="XY223" s="2093"/>
      <c r="XZ223" s="2093"/>
      <c r="YA223" s="2093"/>
      <c r="YB223" s="2093"/>
      <c r="YC223" s="2093"/>
      <c r="YD223" s="2093"/>
      <c r="YE223" s="2093"/>
      <c r="YF223" s="2093"/>
      <c r="YG223" s="2093"/>
      <c r="YH223" s="2093"/>
      <c r="YI223" s="2093"/>
      <c r="YJ223" s="2093"/>
      <c r="YK223" s="2093"/>
      <c r="YL223" s="2093"/>
      <c r="YM223" s="2093"/>
      <c r="YN223" s="2093"/>
      <c r="YO223" s="2093"/>
      <c r="YP223" s="2093"/>
      <c r="YQ223" s="2093"/>
      <c r="YR223" s="2093"/>
      <c r="YS223" s="2093"/>
      <c r="YT223" s="2093"/>
      <c r="YU223" s="2093"/>
      <c r="YV223" s="2093"/>
      <c r="YW223" s="2093"/>
      <c r="YX223" s="2093"/>
      <c r="YY223" s="2093"/>
      <c r="YZ223" s="2093"/>
      <c r="ZA223" s="2093"/>
      <c r="ZB223" s="2093"/>
      <c r="ZC223" s="2093"/>
      <c r="ZD223" s="2093"/>
      <c r="ZE223" s="2093"/>
      <c r="ZF223" s="2093"/>
      <c r="ZG223" s="2093"/>
      <c r="ZH223" s="2093"/>
      <c r="ZI223" s="2093"/>
      <c r="ZJ223" s="2093"/>
      <c r="ZK223" s="2093"/>
      <c r="ZL223" s="2093"/>
      <c r="ZM223" s="2093"/>
      <c r="ZN223" s="2093"/>
      <c r="ZO223" s="2093"/>
      <c r="ZP223" s="2093"/>
      <c r="ZQ223" s="2093"/>
      <c r="ZR223" s="2093"/>
      <c r="ZS223" s="2093"/>
      <c r="ZT223" s="2093"/>
      <c r="ZU223" s="2093"/>
      <c r="ZV223" s="2093"/>
      <c r="ZW223" s="2093"/>
      <c r="ZX223" s="2093"/>
      <c r="ZY223" s="2093"/>
      <c r="ZZ223" s="2093"/>
      <c r="AAA223" s="2093"/>
      <c r="AAB223" s="2093"/>
      <c r="AAC223" s="2093"/>
      <c r="AAD223" s="2093"/>
      <c r="AAE223" s="2093"/>
      <c r="AAF223" s="2093"/>
      <c r="AAG223" s="2093"/>
      <c r="AAH223" s="2093"/>
      <c r="AAI223" s="2093"/>
      <c r="AAJ223" s="2093"/>
      <c r="AAK223" s="2093"/>
      <c r="AAL223" s="2093"/>
      <c r="AAM223" s="2093"/>
      <c r="AAN223" s="2093"/>
      <c r="AAO223" s="2093"/>
      <c r="AAP223" s="2093"/>
      <c r="AAQ223" s="2093"/>
      <c r="AAR223" s="2093"/>
      <c r="AAS223" s="2093"/>
      <c r="AAT223" s="2093"/>
      <c r="AAU223" s="2093"/>
      <c r="AAV223" s="2093"/>
      <c r="AAW223" s="2093"/>
      <c r="AAX223" s="2093"/>
      <c r="AAY223" s="2093"/>
      <c r="AAZ223" s="2093"/>
      <c r="ABA223" s="2093"/>
      <c r="ABB223" s="2093"/>
      <c r="ABC223" s="2093"/>
      <c r="ABD223" s="2093"/>
      <c r="ABE223" s="2093"/>
      <c r="ABF223" s="2093"/>
      <c r="ABG223" s="2093"/>
      <c r="ABH223" s="2093"/>
      <c r="ABI223" s="2093"/>
      <c r="ABJ223" s="2093"/>
      <c r="ABK223" s="2093"/>
      <c r="ABL223" s="2093"/>
      <c r="ABM223" s="2093"/>
      <c r="ABN223" s="2093"/>
      <c r="ABO223" s="2093"/>
      <c r="ABP223" s="2093"/>
      <c r="ABQ223" s="2093"/>
      <c r="ABR223" s="2093"/>
      <c r="ABS223" s="2093"/>
      <c r="ABT223" s="2093"/>
      <c r="ABU223" s="2093"/>
      <c r="ABV223" s="2093"/>
      <c r="ABW223" s="2093"/>
      <c r="ABX223" s="2093"/>
      <c r="ABY223" s="2093"/>
      <c r="ABZ223" s="2093"/>
      <c r="ACA223" s="2093"/>
      <c r="ACB223" s="2093"/>
      <c r="ACC223" s="2093"/>
      <c r="ACD223" s="2093"/>
      <c r="ACE223" s="2093"/>
      <c r="ACF223" s="2093"/>
      <c r="ACG223" s="2093"/>
      <c r="ACH223" s="2093"/>
      <c r="ACI223" s="2093"/>
      <c r="ACJ223" s="2093"/>
      <c r="ACK223" s="2093"/>
      <c r="ACL223" s="2093"/>
      <c r="ACM223" s="2093"/>
      <c r="ACN223" s="2093"/>
      <c r="ACO223" s="2093"/>
      <c r="ACP223" s="2093"/>
      <c r="ACQ223" s="2093"/>
      <c r="ACR223" s="2093"/>
      <c r="ACS223" s="2093"/>
      <c r="ACT223" s="2093"/>
      <c r="ACU223" s="2093"/>
      <c r="ACV223" s="2093"/>
      <c r="ACW223" s="2093"/>
      <c r="ACX223" s="2093"/>
      <c r="ACY223" s="2093"/>
      <c r="ACZ223" s="2093"/>
      <c r="ADA223" s="2093"/>
      <c r="ADB223" s="2093"/>
      <c r="ADC223" s="2093"/>
      <c r="ADD223" s="2093"/>
      <c r="ADE223" s="2093"/>
      <c r="ADF223" s="2093"/>
      <c r="ADG223" s="2093"/>
      <c r="ADH223" s="2093"/>
      <c r="ADI223" s="2093"/>
      <c r="ADJ223" s="2093"/>
      <c r="ADK223" s="2093"/>
      <c r="ADL223" s="2093"/>
      <c r="ADM223" s="2093"/>
      <c r="ADN223" s="2093"/>
      <c r="ADO223" s="2093"/>
      <c r="ADP223" s="2093"/>
      <c r="ADQ223" s="2093"/>
      <c r="ADR223" s="2093"/>
      <c r="ADS223" s="2093"/>
      <c r="ADT223" s="2093"/>
      <c r="ADU223" s="2093"/>
      <c r="ADV223" s="2093"/>
      <c r="ADW223" s="2093"/>
      <c r="ADX223" s="2093"/>
      <c r="ADY223" s="2093"/>
      <c r="ADZ223" s="2093"/>
      <c r="AEA223" s="2093"/>
      <c r="AEB223" s="2093"/>
      <c r="AEC223" s="2093"/>
      <c r="AED223" s="2093"/>
      <c r="AEE223" s="2093"/>
      <c r="AEF223" s="2093"/>
      <c r="AEG223" s="2093"/>
      <c r="AEH223" s="2093"/>
      <c r="AEI223" s="2093"/>
      <c r="AEJ223" s="2093"/>
      <c r="AEK223" s="2093"/>
      <c r="AEL223" s="2093"/>
      <c r="AEM223" s="2093"/>
      <c r="AEN223" s="2093"/>
      <c r="AEO223" s="2093"/>
      <c r="AEP223" s="2093"/>
      <c r="AEQ223" s="2093"/>
      <c r="AER223" s="2093"/>
      <c r="AES223" s="2093"/>
      <c r="AET223" s="2093"/>
      <c r="AEU223" s="2093"/>
      <c r="AEV223" s="2093"/>
      <c r="AEW223" s="2093"/>
      <c r="AEX223" s="2093"/>
      <c r="AEY223" s="2093"/>
      <c r="AEZ223" s="2093"/>
      <c r="AFA223" s="2093"/>
      <c r="AFB223" s="2093"/>
      <c r="AFC223" s="2093"/>
      <c r="AFD223" s="2093"/>
      <c r="AFE223" s="2093"/>
      <c r="AFF223" s="2093"/>
      <c r="AFG223" s="2093"/>
      <c r="AFH223" s="2093"/>
      <c r="AFI223" s="2093"/>
      <c r="AFJ223" s="2093"/>
      <c r="AFK223" s="2093"/>
      <c r="AFL223" s="2093"/>
      <c r="AFM223" s="2093"/>
      <c r="AFN223" s="2093"/>
      <c r="AFO223" s="2093"/>
      <c r="AFP223" s="2093"/>
      <c r="AFQ223" s="2093"/>
      <c r="AFR223" s="2093"/>
      <c r="AFS223" s="2093"/>
      <c r="AFT223" s="2093"/>
      <c r="AFU223" s="2093"/>
      <c r="AFV223" s="2093"/>
      <c r="AFW223" s="2093"/>
      <c r="AFX223" s="2093"/>
      <c r="AFY223" s="2093"/>
      <c r="AFZ223" s="2093"/>
      <c r="AGA223" s="2093"/>
      <c r="AGB223" s="2093"/>
      <c r="AGC223" s="2093"/>
      <c r="AGD223" s="2093"/>
      <c r="AGE223" s="2093"/>
      <c r="AGF223" s="2093"/>
      <c r="AGG223" s="2093"/>
      <c r="AGH223" s="2093"/>
      <c r="AGI223" s="2093"/>
      <c r="AGJ223" s="2093"/>
      <c r="AGK223" s="2093"/>
      <c r="AGL223" s="2093"/>
      <c r="AGM223" s="2093"/>
      <c r="AGN223" s="2093"/>
      <c r="AGO223" s="2093"/>
      <c r="AGP223" s="2093"/>
      <c r="AGQ223" s="2093"/>
      <c r="AGR223" s="2093"/>
      <c r="AGS223" s="2093"/>
      <c r="AGT223" s="2093"/>
      <c r="AGU223" s="2093"/>
      <c r="AGV223" s="2093"/>
      <c r="AGW223" s="2093"/>
      <c r="AGX223" s="2093"/>
      <c r="AGY223" s="2093"/>
      <c r="AGZ223" s="2093"/>
      <c r="AHA223" s="2093"/>
      <c r="AHB223" s="2093"/>
      <c r="AHC223" s="2093"/>
      <c r="AHD223" s="2093"/>
      <c r="AHE223" s="2093"/>
      <c r="AHF223" s="2093"/>
      <c r="AHG223" s="2093"/>
      <c r="AHH223" s="2093"/>
      <c r="AHI223" s="2093"/>
      <c r="AHJ223" s="2093"/>
      <c r="AHK223" s="2093"/>
      <c r="AHL223" s="2093"/>
      <c r="AHM223" s="2093"/>
      <c r="AHN223" s="2093"/>
      <c r="AHO223" s="2093"/>
      <c r="AHP223" s="2093"/>
      <c r="AHQ223" s="2093"/>
      <c r="AHR223" s="2093"/>
      <c r="AHS223" s="2093"/>
      <c r="AHT223" s="2093"/>
      <c r="AHU223" s="2093"/>
      <c r="AHV223" s="2093"/>
      <c r="AHW223" s="2093"/>
      <c r="AHX223" s="2093"/>
      <c r="AHY223" s="2093"/>
      <c r="AHZ223" s="2093"/>
      <c r="AIA223" s="2093"/>
      <c r="AIB223" s="2093"/>
      <c r="AIC223" s="2093"/>
      <c r="AID223" s="2093"/>
      <c r="AIE223" s="2093"/>
      <c r="AIF223" s="2093"/>
      <c r="AIG223" s="2093"/>
      <c r="AIH223" s="2093"/>
      <c r="AII223" s="2093"/>
      <c r="AIJ223" s="2093"/>
      <c r="AIK223" s="2093"/>
      <c r="AIL223" s="2093"/>
      <c r="AIM223" s="2093"/>
      <c r="AIN223" s="2093"/>
      <c r="AIO223" s="2093"/>
      <c r="AIP223" s="2093"/>
      <c r="AIQ223" s="2093"/>
      <c r="AIR223" s="2093"/>
      <c r="AIS223" s="2093"/>
      <c r="AIT223" s="2093"/>
      <c r="AIU223" s="2093"/>
      <c r="AIV223" s="2093"/>
      <c r="AIW223" s="2093"/>
      <c r="AIX223" s="2093"/>
      <c r="AIY223" s="2093"/>
      <c r="AIZ223" s="2093"/>
      <c r="AJA223" s="2093"/>
      <c r="AJB223" s="2093"/>
      <c r="AJC223" s="2093"/>
      <c r="AJD223" s="2093"/>
      <c r="AJE223" s="2093"/>
      <c r="AJF223" s="2093"/>
      <c r="AJG223" s="2093"/>
      <c r="AJH223" s="2093"/>
      <c r="AJI223" s="2093"/>
      <c r="AJJ223" s="2093"/>
      <c r="AJK223" s="2093"/>
      <c r="AJL223" s="2093"/>
      <c r="AJM223" s="2093"/>
      <c r="AJN223" s="2093"/>
      <c r="AJO223" s="2093"/>
      <c r="AJP223" s="2093"/>
      <c r="AJQ223" s="2093"/>
      <c r="AJR223" s="2093"/>
      <c r="AJS223" s="2093"/>
      <c r="AJT223" s="2093"/>
      <c r="AJU223" s="2093"/>
      <c r="AJV223" s="2093"/>
      <c r="AJW223" s="2093"/>
      <c r="AJX223" s="2093"/>
      <c r="AJY223" s="2093"/>
      <c r="AJZ223" s="2093"/>
      <c r="AKA223" s="2093"/>
      <c r="AKB223" s="2093"/>
      <c r="AKC223" s="2093"/>
      <c r="AKD223" s="2093"/>
      <c r="AKE223" s="2093"/>
      <c r="AKF223" s="2093"/>
      <c r="AKG223" s="2093"/>
      <c r="AKH223" s="2093"/>
      <c r="AKI223" s="2093"/>
      <c r="AKJ223" s="2093"/>
      <c r="AKK223" s="2093"/>
      <c r="AKL223" s="2093"/>
      <c r="AKM223" s="2093"/>
      <c r="AKN223" s="2093"/>
      <c r="AKO223" s="2093"/>
      <c r="AKP223" s="2093"/>
      <c r="AKQ223" s="2093"/>
      <c r="AKR223" s="2093"/>
      <c r="AKS223" s="2093"/>
      <c r="AKT223" s="2093"/>
      <c r="AKU223" s="2093"/>
      <c r="AKV223" s="2093"/>
      <c r="AKW223" s="2093"/>
      <c r="AKX223" s="2093"/>
      <c r="AKY223" s="2093"/>
      <c r="AKZ223" s="2093"/>
      <c r="ALA223" s="2093"/>
      <c r="ALB223" s="2093"/>
      <c r="ALC223" s="2093"/>
      <c r="ALD223" s="2093"/>
      <c r="ALE223" s="2093"/>
      <c r="ALF223" s="2093"/>
      <c r="ALG223" s="2093"/>
      <c r="ALH223" s="2093"/>
      <c r="ALI223" s="2093"/>
      <c r="ALJ223" s="2093"/>
      <c r="ALK223" s="2093"/>
      <c r="ALL223" s="2093"/>
      <c r="ALM223" s="2093"/>
      <c r="ALN223" s="2093"/>
      <c r="ALO223" s="2093"/>
      <c r="ALP223" s="2093"/>
      <c r="ALQ223" s="2093"/>
      <c r="ALR223" s="2093"/>
      <c r="ALS223" s="2093"/>
      <c r="ALT223" s="2093"/>
      <c r="ALU223" s="2093"/>
      <c r="ALV223" s="2093"/>
      <c r="ALW223" s="2093"/>
      <c r="ALX223" s="2093"/>
      <c r="ALY223" s="2093"/>
      <c r="ALZ223" s="2093"/>
      <c r="AMA223" s="2093"/>
      <c r="AMB223" s="2093"/>
      <c r="AMC223" s="2093"/>
      <c r="AMD223" s="2093"/>
      <c r="AME223" s="2093"/>
      <c r="AMF223" s="2093"/>
      <c r="AMG223" s="2093"/>
      <c r="AMH223" s="2093"/>
      <c r="AMI223" s="2093"/>
      <c r="AMJ223" s="2093"/>
      <c r="AMK223" s="2093"/>
      <c r="AML223" s="2093"/>
      <c r="AMM223" s="2093"/>
      <c r="AMN223" s="2093"/>
      <c r="AMO223" s="2093"/>
      <c r="AMP223" s="2093"/>
      <c r="AMQ223" s="2093"/>
      <c r="AMR223" s="2093"/>
      <c r="AMS223" s="2093"/>
      <c r="AMT223" s="2093"/>
      <c r="AMU223" s="2093"/>
      <c r="AMV223" s="2093"/>
      <c r="AMW223" s="2093"/>
      <c r="AMX223" s="2093"/>
      <c r="AMY223" s="2093"/>
      <c r="AMZ223" s="2093"/>
      <c r="ANA223" s="2093"/>
      <c r="ANB223" s="2093"/>
      <c r="ANC223" s="2093"/>
      <c r="AND223" s="2093"/>
      <c r="ANE223" s="2093"/>
      <c r="ANF223" s="2093"/>
      <c r="ANG223" s="2093"/>
      <c r="ANH223" s="2093"/>
      <c r="ANI223" s="2093"/>
      <c r="ANJ223" s="2093"/>
      <c r="ANK223" s="2093"/>
      <c r="ANL223" s="2093"/>
      <c r="ANM223" s="2093"/>
      <c r="ANN223" s="2093"/>
      <c r="ANO223" s="2093"/>
      <c r="ANP223" s="2093"/>
      <c r="ANQ223" s="2093"/>
      <c r="ANR223" s="2093"/>
      <c r="ANS223" s="2093"/>
      <c r="ANT223" s="2093"/>
      <c r="ANU223" s="2093"/>
      <c r="ANV223" s="2093"/>
      <c r="ANW223" s="2093"/>
      <c r="ANX223" s="2093"/>
      <c r="ANY223" s="2093"/>
      <c r="ANZ223" s="2093"/>
      <c r="AOA223" s="2093"/>
      <c r="AOB223" s="2093"/>
      <c r="AOC223" s="2093"/>
      <c r="AOD223" s="2093"/>
      <c r="AOE223" s="2093"/>
      <c r="AOF223" s="2093"/>
      <c r="AOG223" s="2093"/>
      <c r="AOH223" s="2093"/>
      <c r="AOI223" s="2093"/>
      <c r="AOJ223" s="2093"/>
      <c r="AOK223" s="2093"/>
      <c r="AOL223" s="2093"/>
      <c r="AOM223" s="2093"/>
      <c r="AON223" s="2093"/>
      <c r="AOO223" s="2093"/>
      <c r="AOP223" s="2093"/>
      <c r="AOQ223" s="2093"/>
      <c r="AOR223" s="2093"/>
      <c r="AOS223" s="2093"/>
      <c r="AOT223" s="2093"/>
      <c r="AOU223" s="2093"/>
      <c r="AOV223" s="2093"/>
      <c r="AOW223" s="2093"/>
      <c r="AOX223" s="2093"/>
      <c r="AOY223" s="2093"/>
      <c r="AOZ223" s="2093"/>
      <c r="APA223" s="2093"/>
      <c r="APB223" s="2093"/>
      <c r="APC223" s="2093"/>
      <c r="APD223" s="2093"/>
      <c r="APE223" s="2093"/>
      <c r="APF223" s="2093"/>
      <c r="APG223" s="2093"/>
      <c r="APH223" s="2093"/>
      <c r="API223" s="2093"/>
      <c r="APJ223" s="2093"/>
      <c r="APK223" s="2093"/>
      <c r="APL223" s="2093"/>
      <c r="APM223" s="2093"/>
      <c r="APN223" s="2093"/>
      <c r="APO223" s="2093"/>
      <c r="APP223" s="2093"/>
      <c r="APQ223" s="2093"/>
      <c r="APR223" s="2093"/>
      <c r="APS223" s="2093"/>
      <c r="APT223" s="2093"/>
      <c r="APU223" s="2093"/>
      <c r="APV223" s="2093"/>
      <c r="APW223" s="2093"/>
      <c r="APX223" s="2093"/>
      <c r="APY223" s="2093"/>
      <c r="APZ223" s="2093"/>
      <c r="AQA223" s="2093"/>
      <c r="AQB223" s="2093"/>
      <c r="AQC223" s="2093"/>
      <c r="AQD223" s="2093"/>
      <c r="AQE223" s="2093"/>
      <c r="AQF223" s="2093"/>
      <c r="AQG223" s="2093"/>
      <c r="AQH223" s="2093"/>
      <c r="AQI223" s="2093"/>
      <c r="AQJ223" s="2093"/>
      <c r="AQK223" s="2093"/>
      <c r="AQL223" s="2093"/>
      <c r="AQM223" s="2093"/>
      <c r="AQN223" s="2093"/>
      <c r="AQO223" s="2093"/>
      <c r="AQP223" s="2093"/>
      <c r="AQQ223" s="2093"/>
      <c r="AQR223" s="2093"/>
      <c r="AQS223" s="2093"/>
      <c r="AQT223" s="2093"/>
      <c r="AQU223" s="2093"/>
      <c r="AQV223" s="2093"/>
      <c r="AQW223" s="2093"/>
      <c r="AQX223" s="2093"/>
      <c r="AQY223" s="2093"/>
      <c r="AQZ223" s="2093"/>
      <c r="ARA223" s="2093"/>
      <c r="ARB223" s="2093"/>
      <c r="ARC223" s="2093"/>
      <c r="ARD223" s="2093"/>
      <c r="ARE223" s="2093"/>
      <c r="ARF223" s="2093"/>
      <c r="ARG223" s="2093"/>
      <c r="ARH223" s="2093"/>
      <c r="ARI223" s="2093"/>
      <c r="ARJ223" s="2093"/>
      <c r="ARK223" s="2093"/>
      <c r="ARL223" s="2093"/>
      <c r="ARM223" s="2093"/>
      <c r="ARN223" s="2093"/>
      <c r="ARO223" s="2093"/>
      <c r="ARP223" s="2093"/>
      <c r="ARQ223" s="2093"/>
      <c r="ARR223" s="2093"/>
      <c r="ARS223" s="2093"/>
      <c r="ART223" s="2093"/>
      <c r="ARU223" s="2093"/>
      <c r="ARV223" s="2093"/>
      <c r="ARW223" s="2093"/>
      <c r="ARX223" s="2093"/>
      <c r="ARY223" s="2093"/>
      <c r="ARZ223" s="2093"/>
      <c r="ASA223" s="2093"/>
      <c r="ASB223" s="2093"/>
      <c r="ASC223" s="2093"/>
      <c r="ASD223" s="2093"/>
      <c r="ASE223" s="2093"/>
      <c r="ASF223" s="2093"/>
      <c r="ASG223" s="2093"/>
      <c r="ASH223" s="2093"/>
      <c r="ASI223" s="2093"/>
      <c r="ASJ223" s="2093"/>
      <c r="ASK223" s="2093"/>
      <c r="ASL223" s="2093"/>
      <c r="ASM223" s="2093"/>
      <c r="ASN223" s="2093"/>
      <c r="ASO223" s="2093"/>
      <c r="ASP223" s="2093"/>
      <c r="ASQ223" s="2093"/>
      <c r="ASR223" s="2093"/>
      <c r="ASS223" s="2093"/>
      <c r="AST223" s="2093"/>
      <c r="ASU223" s="2093"/>
      <c r="ASV223" s="2093"/>
      <c r="ASW223" s="2093"/>
      <c r="ASX223" s="2093"/>
      <c r="ASY223" s="2093"/>
      <c r="ASZ223" s="2093"/>
      <c r="ATA223" s="2093"/>
      <c r="ATB223" s="2093"/>
      <c r="ATC223" s="2093"/>
      <c r="ATD223" s="2093"/>
      <c r="ATE223" s="2093"/>
      <c r="ATF223" s="2093"/>
      <c r="ATG223" s="2093"/>
      <c r="ATH223" s="2093"/>
      <c r="ATI223" s="2093"/>
      <c r="ATJ223" s="2093"/>
      <c r="ATK223" s="2093"/>
      <c r="ATL223" s="2093"/>
      <c r="ATM223" s="2093"/>
      <c r="ATN223" s="2093"/>
      <c r="ATO223" s="2093"/>
      <c r="ATP223" s="2093"/>
      <c r="ATQ223" s="2093"/>
      <c r="ATR223" s="2093"/>
      <c r="ATS223" s="2093"/>
      <c r="ATT223" s="2093"/>
      <c r="ATU223" s="2093"/>
      <c r="ATV223" s="2093"/>
      <c r="ATW223" s="2093"/>
      <c r="ATX223" s="2093"/>
      <c r="ATY223" s="2093"/>
      <c r="ATZ223" s="2093"/>
      <c r="AUA223" s="2093"/>
      <c r="AUB223" s="2093"/>
      <c r="AUC223" s="2093"/>
      <c r="AUD223" s="2093"/>
      <c r="AUE223" s="2093"/>
      <c r="AUF223" s="2093"/>
      <c r="AUG223" s="2093"/>
      <c r="AUH223" s="2093"/>
      <c r="AUI223" s="2093"/>
      <c r="AUJ223" s="2093"/>
      <c r="AUK223" s="2093"/>
      <c r="AUL223" s="2093"/>
      <c r="AUM223" s="2093"/>
      <c r="AUN223" s="2093"/>
      <c r="AUO223" s="2093"/>
      <c r="AUP223" s="2093"/>
      <c r="AUQ223" s="2093"/>
      <c r="AUR223" s="2093"/>
      <c r="AUS223" s="2093"/>
      <c r="AUT223" s="2093"/>
      <c r="AUU223" s="2093"/>
      <c r="AUV223" s="2093"/>
      <c r="AUW223" s="2093"/>
      <c r="AUX223" s="2093"/>
      <c r="AUY223" s="2093"/>
      <c r="AUZ223" s="2093"/>
      <c r="AVA223" s="2093"/>
      <c r="AVB223" s="2093"/>
      <c r="AVC223" s="2093"/>
      <c r="AVD223" s="2093"/>
      <c r="AVE223" s="2093"/>
      <c r="AVF223" s="2093"/>
      <c r="AVG223" s="2093"/>
      <c r="AVH223" s="2093"/>
      <c r="AVI223" s="2093"/>
      <c r="AVJ223" s="2093"/>
      <c r="AVK223" s="2093"/>
      <c r="AVL223" s="2093"/>
      <c r="AVM223" s="2093"/>
      <c r="AVN223" s="2093"/>
      <c r="AVO223" s="2093"/>
      <c r="AVP223" s="2093"/>
      <c r="AVQ223" s="2093"/>
      <c r="AVR223" s="2093"/>
      <c r="AVS223" s="2093"/>
      <c r="AVT223" s="2093"/>
      <c r="AVU223" s="2093"/>
      <c r="AVV223" s="2093"/>
      <c r="AVW223" s="2093"/>
      <c r="AVX223" s="2093"/>
      <c r="AVY223" s="2093"/>
      <c r="AVZ223" s="2093"/>
      <c r="AWA223" s="2093"/>
      <c r="AWB223" s="2093"/>
      <c r="AWC223" s="2093"/>
      <c r="AWD223" s="2093"/>
      <c r="AWE223" s="2093"/>
      <c r="AWF223" s="2093"/>
      <c r="AWG223" s="2093"/>
      <c r="AWH223" s="2093"/>
      <c r="AWI223" s="2093"/>
      <c r="AWJ223" s="2093"/>
      <c r="AWK223" s="2093"/>
      <c r="AWL223" s="2093"/>
      <c r="AWM223" s="2093"/>
      <c r="AWN223" s="2093"/>
      <c r="AWO223" s="2093"/>
      <c r="AWP223" s="2093"/>
      <c r="AWQ223" s="2093"/>
      <c r="AWR223" s="2093"/>
      <c r="AWS223" s="2093"/>
      <c r="AWT223" s="2093"/>
      <c r="AWU223" s="2093"/>
      <c r="AWV223" s="2093"/>
      <c r="AWW223" s="2093"/>
      <c r="AWX223" s="2093"/>
      <c r="AWY223" s="2093"/>
      <c r="AWZ223" s="2093"/>
      <c r="AXA223" s="2093"/>
      <c r="AXB223" s="2093"/>
      <c r="AXC223" s="2093"/>
      <c r="AXD223" s="2093"/>
      <c r="AXE223" s="2093"/>
      <c r="AXF223" s="2093"/>
      <c r="AXG223" s="2093"/>
      <c r="AXH223" s="2093"/>
      <c r="AXI223" s="2093"/>
      <c r="AXJ223" s="2093"/>
    </row>
    <row r="224" spans="1:1310" s="2094" customFormat="1" ht="23.25" customHeight="1">
      <c r="A224" s="2095"/>
      <c r="B224" s="2098" t="s">
        <v>1694</v>
      </c>
      <c r="C224" s="2098"/>
      <c r="D224" s="2098"/>
      <c r="E224" s="2098"/>
      <c r="F224" s="2100"/>
      <c r="G224" s="2098" t="s">
        <v>1695</v>
      </c>
      <c r="H224" s="2098"/>
      <c r="I224" s="2098"/>
      <c r="J224" s="2100"/>
      <c r="K224" s="2098" t="s">
        <v>1696</v>
      </c>
      <c r="L224" s="2098"/>
      <c r="M224" s="2098"/>
      <c r="N224" s="2100"/>
      <c r="O224" s="2098" t="s">
        <v>1697</v>
      </c>
      <c r="P224" s="2098"/>
      <c r="Q224" s="2100"/>
      <c r="R224" s="681"/>
      <c r="S224" s="681"/>
      <c r="T224" s="681"/>
      <c r="U224" s="681"/>
      <c r="V224" s="681"/>
      <c r="W224" s="681"/>
      <c r="X224" s="681"/>
      <c r="Y224" s="681"/>
      <c r="Z224" s="681"/>
      <c r="AA224" s="681"/>
      <c r="AB224" s="681"/>
      <c r="AC224" s="681"/>
      <c r="AD224" s="2093"/>
      <c r="AE224" s="2093"/>
      <c r="AF224" s="2093"/>
      <c r="AG224" s="2093"/>
      <c r="AH224" s="2093"/>
      <c r="AI224" s="2093"/>
      <c r="AJ224" s="2093"/>
      <c r="AK224" s="2093"/>
      <c r="AL224" s="2093"/>
      <c r="AM224" s="2093"/>
      <c r="AN224" s="2093"/>
      <c r="AO224" s="2093"/>
      <c r="AP224" s="2093"/>
      <c r="AQ224" s="2093"/>
      <c r="AR224" s="2093"/>
      <c r="AS224" s="2093"/>
      <c r="AT224" s="2093"/>
      <c r="AU224" s="2093"/>
      <c r="AV224" s="2093"/>
      <c r="AW224" s="2093"/>
      <c r="AX224" s="2093"/>
      <c r="AY224" s="2093"/>
      <c r="AZ224" s="2093"/>
      <c r="BA224" s="2093"/>
      <c r="BB224" s="2093"/>
      <c r="BC224" s="2093"/>
      <c r="BD224" s="2093"/>
      <c r="BE224" s="2093"/>
      <c r="BF224" s="2093"/>
      <c r="BG224" s="2093"/>
      <c r="BH224" s="2093"/>
      <c r="BI224" s="2093"/>
      <c r="BJ224" s="2093"/>
      <c r="BK224" s="2093"/>
      <c r="BL224" s="2093"/>
      <c r="BM224" s="2093"/>
      <c r="BN224" s="2093"/>
      <c r="BO224" s="2093"/>
      <c r="BP224" s="2093"/>
      <c r="BQ224" s="2093"/>
      <c r="BR224" s="2093"/>
      <c r="BS224" s="2093"/>
      <c r="BT224" s="2093"/>
      <c r="BU224" s="2093"/>
      <c r="BV224" s="2093"/>
      <c r="BW224" s="2093"/>
      <c r="BX224" s="2093"/>
      <c r="BY224" s="2093"/>
      <c r="BZ224" s="2093"/>
      <c r="CA224" s="2093"/>
      <c r="CB224" s="2093"/>
      <c r="CC224" s="2093"/>
      <c r="CD224" s="2093"/>
      <c r="CE224" s="2093"/>
      <c r="CF224" s="2093"/>
      <c r="CG224" s="2093"/>
      <c r="CH224" s="2093"/>
      <c r="CI224" s="2093"/>
      <c r="CJ224" s="2093"/>
      <c r="CK224" s="2093"/>
      <c r="CL224" s="2093"/>
      <c r="CM224" s="2093"/>
      <c r="CN224" s="2093"/>
      <c r="CO224" s="2093"/>
      <c r="CP224" s="2093"/>
      <c r="CQ224" s="2093"/>
      <c r="CR224" s="2093"/>
      <c r="CS224" s="2093"/>
      <c r="CT224" s="2093"/>
      <c r="CU224" s="2093"/>
      <c r="CV224" s="2093"/>
      <c r="CW224" s="2093"/>
      <c r="CX224" s="2093"/>
      <c r="CY224" s="2093"/>
      <c r="CZ224" s="2093"/>
      <c r="DA224" s="2093"/>
      <c r="DB224" s="2093"/>
      <c r="DC224" s="2093"/>
      <c r="DD224" s="2093"/>
      <c r="DE224" s="2093"/>
      <c r="DF224" s="2093"/>
      <c r="DG224" s="2093"/>
      <c r="DH224" s="2093"/>
      <c r="DI224" s="2093"/>
      <c r="DJ224" s="2093"/>
      <c r="DK224" s="2093"/>
      <c r="DL224" s="2093"/>
      <c r="DM224" s="2093"/>
      <c r="DN224" s="2093"/>
      <c r="DO224" s="2093"/>
      <c r="DP224" s="2093"/>
      <c r="DQ224" s="2093"/>
      <c r="DR224" s="2093"/>
      <c r="DS224" s="2093"/>
      <c r="DT224" s="2093"/>
      <c r="DU224" s="2093"/>
      <c r="DV224" s="2093"/>
      <c r="DW224" s="2093"/>
      <c r="DX224" s="2093"/>
      <c r="DY224" s="2093"/>
      <c r="DZ224" s="2093"/>
      <c r="EA224" s="2093"/>
      <c r="EB224" s="2093"/>
      <c r="EC224" s="2093"/>
      <c r="ED224" s="2093"/>
      <c r="EE224" s="2093"/>
      <c r="EF224" s="2093"/>
      <c r="EG224" s="2093"/>
      <c r="EH224" s="2093"/>
      <c r="EI224" s="2093"/>
      <c r="EJ224" s="2093"/>
      <c r="EK224" s="2093"/>
      <c r="EL224" s="2093"/>
      <c r="EM224" s="2093"/>
      <c r="EN224" s="2093"/>
      <c r="EO224" s="2093"/>
      <c r="EP224" s="2093"/>
      <c r="EQ224" s="2093"/>
      <c r="ER224" s="2093"/>
      <c r="ES224" s="2093"/>
      <c r="ET224" s="2093"/>
      <c r="EU224" s="2093"/>
      <c r="EV224" s="2093"/>
      <c r="EW224" s="2093"/>
      <c r="EX224" s="2093"/>
      <c r="EY224" s="2093"/>
      <c r="EZ224" s="2093"/>
      <c r="FA224" s="2093"/>
      <c r="FB224" s="2093"/>
      <c r="FC224" s="2093"/>
      <c r="FD224" s="2093"/>
      <c r="FE224" s="2093"/>
      <c r="FF224" s="2093"/>
      <c r="FG224" s="2093"/>
      <c r="FH224" s="2093"/>
      <c r="FI224" s="2093"/>
      <c r="FJ224" s="2093"/>
      <c r="FK224" s="2093"/>
      <c r="FL224" s="2093"/>
      <c r="FM224" s="2093"/>
      <c r="FN224" s="2093"/>
      <c r="FO224" s="2093"/>
      <c r="FP224" s="2093"/>
      <c r="FQ224" s="2093"/>
      <c r="FR224" s="2093"/>
      <c r="FS224" s="2093"/>
      <c r="FT224" s="2093"/>
      <c r="FU224" s="2093"/>
      <c r="FV224" s="2093"/>
      <c r="FW224" s="2093"/>
      <c r="FX224" s="2093"/>
      <c r="FY224" s="2093"/>
      <c r="FZ224" s="2093"/>
      <c r="GA224" s="2093"/>
      <c r="GB224" s="2093"/>
      <c r="GC224" s="2093"/>
      <c r="GD224" s="2093"/>
      <c r="GE224" s="2093"/>
      <c r="GF224" s="2093"/>
      <c r="GG224" s="2093"/>
      <c r="GH224" s="2093"/>
      <c r="GI224" s="2093"/>
      <c r="GJ224" s="2093"/>
      <c r="GK224" s="2093"/>
      <c r="GL224" s="2093"/>
      <c r="GM224" s="2093"/>
      <c r="GN224" s="2093"/>
      <c r="GO224" s="2093"/>
      <c r="GP224" s="2093"/>
      <c r="GQ224" s="2093"/>
      <c r="GR224" s="2093"/>
      <c r="GS224" s="2093"/>
      <c r="GT224" s="2093"/>
      <c r="GU224" s="2093"/>
      <c r="GV224" s="2093"/>
      <c r="GW224" s="2093"/>
      <c r="GX224" s="2093"/>
      <c r="GY224" s="2093"/>
      <c r="GZ224" s="2093"/>
      <c r="HA224" s="2093"/>
      <c r="HB224" s="2093"/>
      <c r="HC224" s="2093"/>
      <c r="HD224" s="2093"/>
      <c r="HE224" s="2093"/>
      <c r="HF224" s="2093"/>
      <c r="HG224" s="2093"/>
      <c r="HH224" s="2093"/>
      <c r="HI224" s="2093"/>
      <c r="HJ224" s="2093"/>
      <c r="HK224" s="2093"/>
      <c r="HL224" s="2093"/>
      <c r="HM224" s="2093"/>
      <c r="HN224" s="2093"/>
      <c r="HO224" s="2093"/>
      <c r="HP224" s="2093"/>
      <c r="HQ224" s="2093"/>
      <c r="HR224" s="2093"/>
      <c r="HS224" s="2093"/>
      <c r="HT224" s="2093"/>
      <c r="HU224" s="2093"/>
      <c r="HV224" s="2093"/>
      <c r="HW224" s="2093"/>
      <c r="HX224" s="2093"/>
      <c r="HY224" s="2093"/>
      <c r="HZ224" s="2093"/>
      <c r="IA224" s="2093"/>
      <c r="IB224" s="2093"/>
      <c r="IC224" s="2093"/>
      <c r="ID224" s="2093"/>
      <c r="IE224" s="2093"/>
      <c r="IF224" s="2093"/>
      <c r="IG224" s="2093"/>
      <c r="IH224" s="2093"/>
      <c r="II224" s="2093"/>
      <c r="IJ224" s="2093"/>
      <c r="IK224" s="2093"/>
      <c r="IL224" s="2093"/>
      <c r="IM224" s="2093"/>
      <c r="IN224" s="2093"/>
      <c r="IO224" s="2093"/>
      <c r="IP224" s="2093"/>
      <c r="IQ224" s="2093"/>
      <c r="IR224" s="2093"/>
      <c r="IS224" s="2093"/>
      <c r="IT224" s="2093"/>
      <c r="IU224" s="2093"/>
      <c r="IV224" s="2093"/>
      <c r="IW224" s="2093"/>
      <c r="IX224" s="2093"/>
      <c r="IY224" s="2093"/>
      <c r="IZ224" s="2093"/>
      <c r="JA224" s="2093"/>
      <c r="JB224" s="2093"/>
      <c r="JC224" s="2093"/>
      <c r="JD224" s="2093"/>
      <c r="JE224" s="2093"/>
      <c r="JF224" s="2093"/>
      <c r="JG224" s="2093"/>
      <c r="JH224" s="2093"/>
      <c r="JI224" s="2093"/>
      <c r="JJ224" s="2093"/>
      <c r="JK224" s="2093"/>
      <c r="JL224" s="2093"/>
      <c r="JM224" s="2093"/>
      <c r="JN224" s="2093"/>
      <c r="JO224" s="2093"/>
      <c r="JP224" s="2093"/>
      <c r="JQ224" s="2093"/>
      <c r="JR224" s="2093"/>
      <c r="JS224" s="2093"/>
      <c r="JT224" s="2093"/>
      <c r="JU224" s="2093"/>
      <c r="JV224" s="2093"/>
      <c r="JW224" s="2093"/>
      <c r="JX224" s="2093"/>
      <c r="JY224" s="2093"/>
      <c r="JZ224" s="2093"/>
      <c r="KA224" s="2093"/>
      <c r="KB224" s="2093"/>
      <c r="KC224" s="2093"/>
      <c r="KD224" s="2093"/>
      <c r="KE224" s="2093"/>
      <c r="KF224" s="2093"/>
      <c r="KG224" s="2093"/>
      <c r="KH224" s="2093"/>
      <c r="KI224" s="2093"/>
      <c r="KJ224" s="2093"/>
      <c r="KK224" s="2093"/>
      <c r="KL224" s="2093"/>
      <c r="KM224" s="2093"/>
      <c r="KN224" s="2093"/>
      <c r="KO224" s="2093"/>
      <c r="KP224" s="2093"/>
      <c r="KQ224" s="2093"/>
      <c r="KR224" s="2093"/>
      <c r="KS224" s="2093"/>
      <c r="KT224" s="2093"/>
      <c r="KU224" s="2093"/>
      <c r="KV224" s="2093"/>
      <c r="KW224" s="2093"/>
      <c r="KX224" s="2093"/>
      <c r="KY224" s="2093"/>
      <c r="KZ224" s="2093"/>
      <c r="LA224" s="2093"/>
      <c r="LB224" s="2093"/>
      <c r="LC224" s="2093"/>
      <c r="LD224" s="2093"/>
      <c r="LE224" s="2093"/>
      <c r="LF224" s="2093"/>
      <c r="LG224" s="2093"/>
      <c r="LH224" s="2093"/>
      <c r="LI224" s="2093"/>
      <c r="LJ224" s="2093"/>
      <c r="LK224" s="2093"/>
      <c r="LL224" s="2093"/>
      <c r="LM224" s="2093"/>
      <c r="LN224" s="2093"/>
      <c r="LO224" s="2093"/>
      <c r="LP224" s="2093"/>
      <c r="LQ224" s="2093"/>
      <c r="LR224" s="2093"/>
      <c r="LS224" s="2093"/>
      <c r="LT224" s="2093"/>
      <c r="LU224" s="2093"/>
      <c r="LV224" s="2093"/>
      <c r="LW224" s="2093"/>
      <c r="LX224" s="2093"/>
      <c r="LY224" s="2093"/>
      <c r="LZ224" s="2093"/>
      <c r="MA224" s="2093"/>
      <c r="MB224" s="2093"/>
      <c r="MC224" s="2093"/>
      <c r="MD224" s="2093"/>
      <c r="ME224" s="2093"/>
      <c r="MF224" s="2093"/>
      <c r="MG224" s="2093"/>
      <c r="MH224" s="2093"/>
      <c r="MI224" s="2093"/>
      <c r="MJ224" s="2093"/>
      <c r="MK224" s="2093"/>
      <c r="ML224" s="2093"/>
      <c r="MM224" s="2093"/>
      <c r="MN224" s="2093"/>
      <c r="MO224" s="2093"/>
      <c r="MP224" s="2093"/>
      <c r="MQ224" s="2093"/>
      <c r="MR224" s="2093"/>
      <c r="MS224" s="2093"/>
      <c r="MT224" s="2093"/>
      <c r="MU224" s="2093"/>
      <c r="MV224" s="2093"/>
      <c r="MW224" s="2093"/>
      <c r="MX224" s="2093"/>
      <c r="MY224" s="2093"/>
      <c r="MZ224" s="2093"/>
      <c r="NA224" s="2093"/>
      <c r="NB224" s="2093"/>
      <c r="NC224" s="2093"/>
      <c r="ND224" s="2093"/>
      <c r="NE224" s="2093"/>
      <c r="NF224" s="2093"/>
      <c r="NG224" s="2093"/>
      <c r="NH224" s="2093"/>
      <c r="NI224" s="2093"/>
      <c r="NJ224" s="2093"/>
      <c r="NK224" s="2093"/>
      <c r="NL224" s="2093"/>
      <c r="NM224" s="2093"/>
      <c r="NN224" s="2093"/>
      <c r="NO224" s="2093"/>
      <c r="NP224" s="2093"/>
      <c r="NQ224" s="2093"/>
      <c r="NR224" s="2093"/>
      <c r="NS224" s="2093"/>
      <c r="NT224" s="2093"/>
      <c r="NU224" s="2093"/>
      <c r="NV224" s="2093"/>
      <c r="NW224" s="2093"/>
      <c r="NX224" s="2093"/>
      <c r="NY224" s="2093"/>
      <c r="NZ224" s="2093"/>
      <c r="OA224" s="2093"/>
      <c r="OB224" s="2093"/>
      <c r="OC224" s="2093"/>
      <c r="OD224" s="2093"/>
      <c r="OE224" s="2093"/>
      <c r="OF224" s="2093"/>
      <c r="OG224" s="2093"/>
      <c r="OH224" s="2093"/>
      <c r="OI224" s="2093"/>
      <c r="OJ224" s="2093"/>
      <c r="OK224" s="2093"/>
      <c r="OL224" s="2093"/>
      <c r="OM224" s="2093"/>
      <c r="ON224" s="2093"/>
      <c r="OO224" s="2093"/>
      <c r="OP224" s="2093"/>
      <c r="OQ224" s="2093"/>
      <c r="OR224" s="2093"/>
      <c r="OS224" s="2093"/>
      <c r="OT224" s="2093"/>
      <c r="OU224" s="2093"/>
      <c r="OV224" s="2093"/>
      <c r="OW224" s="2093"/>
      <c r="OX224" s="2093"/>
      <c r="OY224" s="2093"/>
      <c r="OZ224" s="2093"/>
      <c r="PA224" s="2093"/>
      <c r="PB224" s="2093"/>
      <c r="PC224" s="2093"/>
      <c r="PD224" s="2093"/>
      <c r="PE224" s="2093"/>
      <c r="PF224" s="2093"/>
      <c r="PG224" s="2093"/>
      <c r="PH224" s="2093"/>
      <c r="PI224" s="2093"/>
      <c r="PJ224" s="2093"/>
      <c r="PK224" s="2093"/>
      <c r="PL224" s="2093"/>
      <c r="PM224" s="2093"/>
      <c r="PN224" s="2093"/>
      <c r="PO224" s="2093"/>
      <c r="PP224" s="2093"/>
      <c r="PQ224" s="2093"/>
      <c r="PR224" s="2093"/>
      <c r="PS224" s="2093"/>
      <c r="PT224" s="2093"/>
      <c r="PU224" s="2093"/>
      <c r="PV224" s="2093"/>
      <c r="PW224" s="2093"/>
      <c r="PX224" s="2093"/>
      <c r="PY224" s="2093"/>
      <c r="PZ224" s="2093"/>
      <c r="QA224" s="2093"/>
      <c r="QB224" s="2093"/>
      <c r="QC224" s="2093"/>
      <c r="QD224" s="2093"/>
      <c r="QE224" s="2093"/>
      <c r="QF224" s="2093"/>
      <c r="QG224" s="2093"/>
      <c r="QH224" s="2093"/>
      <c r="QI224" s="2093"/>
      <c r="QJ224" s="2093"/>
      <c r="QK224" s="2093"/>
      <c r="QL224" s="2093"/>
      <c r="QM224" s="2093"/>
      <c r="QN224" s="2093"/>
      <c r="QO224" s="2093"/>
      <c r="QP224" s="2093"/>
      <c r="QQ224" s="2093"/>
      <c r="QR224" s="2093"/>
      <c r="QS224" s="2093"/>
      <c r="QT224" s="2093"/>
      <c r="QU224" s="2093"/>
      <c r="QV224" s="2093"/>
      <c r="QW224" s="2093"/>
      <c r="QX224" s="2093"/>
      <c r="QY224" s="2093"/>
      <c r="QZ224" s="2093"/>
      <c r="RA224" s="2093"/>
      <c r="RB224" s="2093"/>
      <c r="RC224" s="2093"/>
      <c r="RD224" s="2093"/>
      <c r="RE224" s="2093"/>
      <c r="RF224" s="2093"/>
      <c r="RG224" s="2093"/>
      <c r="RH224" s="2093"/>
      <c r="RI224" s="2093"/>
      <c r="RJ224" s="2093"/>
      <c r="RK224" s="2093"/>
      <c r="RL224" s="2093"/>
      <c r="RM224" s="2093"/>
      <c r="RN224" s="2093"/>
      <c r="RO224" s="2093"/>
      <c r="RP224" s="2093"/>
      <c r="RQ224" s="2093"/>
      <c r="RR224" s="2093"/>
      <c r="RS224" s="2093"/>
      <c r="RT224" s="2093"/>
      <c r="RU224" s="2093"/>
      <c r="RV224" s="2093"/>
      <c r="RW224" s="2093"/>
      <c r="RX224" s="2093"/>
      <c r="RY224" s="2093"/>
      <c r="RZ224" s="2093"/>
      <c r="SA224" s="2093"/>
      <c r="SB224" s="2093"/>
      <c r="SC224" s="2093"/>
      <c r="SD224" s="2093"/>
      <c r="SE224" s="2093"/>
      <c r="SF224" s="2093"/>
      <c r="SG224" s="2093"/>
      <c r="SH224" s="2093"/>
      <c r="SI224" s="2093"/>
      <c r="SJ224" s="2093"/>
      <c r="SK224" s="2093"/>
      <c r="SL224" s="2093"/>
      <c r="SM224" s="2093"/>
      <c r="SN224" s="2093"/>
      <c r="SO224" s="2093"/>
      <c r="SP224" s="2093"/>
      <c r="SQ224" s="2093"/>
      <c r="SR224" s="2093"/>
      <c r="SS224" s="2093"/>
      <c r="ST224" s="2093"/>
      <c r="SU224" s="2093"/>
      <c r="SV224" s="2093"/>
      <c r="SW224" s="2093"/>
      <c r="SX224" s="2093"/>
      <c r="SY224" s="2093"/>
      <c r="SZ224" s="2093"/>
      <c r="TA224" s="2093"/>
      <c r="TB224" s="2093"/>
      <c r="TC224" s="2093"/>
      <c r="TD224" s="2093"/>
      <c r="TE224" s="2093"/>
      <c r="TF224" s="2093"/>
      <c r="TG224" s="2093"/>
      <c r="TH224" s="2093"/>
      <c r="TI224" s="2093"/>
      <c r="TJ224" s="2093"/>
      <c r="TK224" s="2093"/>
      <c r="TL224" s="2093"/>
      <c r="TM224" s="2093"/>
      <c r="TN224" s="2093"/>
      <c r="TO224" s="2093"/>
      <c r="TP224" s="2093"/>
      <c r="TQ224" s="2093"/>
      <c r="TR224" s="2093"/>
      <c r="TS224" s="2093"/>
      <c r="TT224" s="2093"/>
      <c r="TU224" s="2093"/>
      <c r="TV224" s="2093"/>
      <c r="TW224" s="2093"/>
      <c r="TX224" s="2093"/>
      <c r="TY224" s="2093"/>
      <c r="TZ224" s="2093"/>
      <c r="UA224" s="2093"/>
      <c r="UB224" s="2093"/>
      <c r="UC224" s="2093"/>
      <c r="UD224" s="2093"/>
      <c r="UE224" s="2093"/>
      <c r="UF224" s="2093"/>
      <c r="UG224" s="2093"/>
      <c r="UH224" s="2093"/>
      <c r="UI224" s="2093"/>
      <c r="UJ224" s="2093"/>
      <c r="UK224" s="2093"/>
      <c r="UL224" s="2093"/>
      <c r="UM224" s="2093"/>
      <c r="UN224" s="2093"/>
      <c r="UO224" s="2093"/>
      <c r="UP224" s="2093"/>
      <c r="UQ224" s="2093"/>
      <c r="UR224" s="2093"/>
      <c r="US224" s="2093"/>
      <c r="UT224" s="2093"/>
      <c r="UU224" s="2093"/>
      <c r="UV224" s="2093"/>
      <c r="UW224" s="2093"/>
      <c r="UX224" s="2093"/>
      <c r="UY224" s="2093"/>
      <c r="UZ224" s="2093"/>
      <c r="VA224" s="2093"/>
      <c r="VB224" s="2093"/>
      <c r="VC224" s="2093"/>
      <c r="VD224" s="2093"/>
      <c r="VE224" s="2093"/>
      <c r="VF224" s="2093"/>
      <c r="VG224" s="2093"/>
      <c r="VH224" s="2093"/>
      <c r="VI224" s="2093"/>
      <c r="VJ224" s="2093"/>
      <c r="VK224" s="2093"/>
      <c r="VL224" s="2093"/>
      <c r="VM224" s="2093"/>
      <c r="VN224" s="2093"/>
      <c r="VO224" s="2093"/>
      <c r="VP224" s="2093"/>
      <c r="VQ224" s="2093"/>
      <c r="VR224" s="2093"/>
      <c r="VS224" s="2093"/>
      <c r="VT224" s="2093"/>
      <c r="VU224" s="2093"/>
      <c r="VV224" s="2093"/>
      <c r="VW224" s="2093"/>
      <c r="VX224" s="2093"/>
      <c r="VY224" s="2093"/>
      <c r="VZ224" s="2093"/>
      <c r="WA224" s="2093"/>
      <c r="WB224" s="2093"/>
      <c r="WC224" s="2093"/>
      <c r="WD224" s="2093"/>
      <c r="WE224" s="2093"/>
      <c r="WF224" s="2093"/>
      <c r="WG224" s="2093"/>
      <c r="WH224" s="2093"/>
      <c r="WI224" s="2093"/>
      <c r="WJ224" s="2093"/>
      <c r="WK224" s="2093"/>
      <c r="WL224" s="2093"/>
      <c r="WM224" s="2093"/>
      <c r="WN224" s="2093"/>
      <c r="WO224" s="2093"/>
      <c r="WP224" s="2093"/>
      <c r="WQ224" s="2093"/>
      <c r="WR224" s="2093"/>
      <c r="WS224" s="2093"/>
      <c r="WT224" s="2093"/>
      <c r="WU224" s="2093"/>
      <c r="WV224" s="2093"/>
      <c r="WW224" s="2093"/>
      <c r="WX224" s="2093"/>
      <c r="WY224" s="2093"/>
      <c r="WZ224" s="2093"/>
      <c r="XA224" s="2093"/>
      <c r="XB224" s="2093"/>
      <c r="XC224" s="2093"/>
      <c r="XD224" s="2093"/>
      <c r="XE224" s="2093"/>
      <c r="XF224" s="2093"/>
      <c r="XG224" s="2093"/>
      <c r="XH224" s="2093"/>
      <c r="XI224" s="2093"/>
      <c r="XJ224" s="2093"/>
      <c r="XK224" s="2093"/>
      <c r="XL224" s="2093"/>
      <c r="XM224" s="2093"/>
      <c r="XN224" s="2093"/>
      <c r="XO224" s="2093"/>
      <c r="XP224" s="2093"/>
      <c r="XQ224" s="2093"/>
      <c r="XR224" s="2093"/>
      <c r="XS224" s="2093"/>
      <c r="XT224" s="2093"/>
      <c r="XU224" s="2093"/>
      <c r="XV224" s="2093"/>
      <c r="XW224" s="2093"/>
      <c r="XX224" s="2093"/>
      <c r="XY224" s="2093"/>
      <c r="XZ224" s="2093"/>
      <c r="YA224" s="2093"/>
      <c r="YB224" s="2093"/>
      <c r="YC224" s="2093"/>
      <c r="YD224" s="2093"/>
      <c r="YE224" s="2093"/>
      <c r="YF224" s="2093"/>
      <c r="YG224" s="2093"/>
      <c r="YH224" s="2093"/>
      <c r="YI224" s="2093"/>
      <c r="YJ224" s="2093"/>
      <c r="YK224" s="2093"/>
      <c r="YL224" s="2093"/>
      <c r="YM224" s="2093"/>
      <c r="YN224" s="2093"/>
      <c r="YO224" s="2093"/>
      <c r="YP224" s="2093"/>
      <c r="YQ224" s="2093"/>
      <c r="YR224" s="2093"/>
      <c r="YS224" s="2093"/>
      <c r="YT224" s="2093"/>
      <c r="YU224" s="2093"/>
      <c r="YV224" s="2093"/>
      <c r="YW224" s="2093"/>
      <c r="YX224" s="2093"/>
      <c r="YY224" s="2093"/>
      <c r="YZ224" s="2093"/>
      <c r="ZA224" s="2093"/>
      <c r="ZB224" s="2093"/>
      <c r="ZC224" s="2093"/>
      <c r="ZD224" s="2093"/>
      <c r="ZE224" s="2093"/>
      <c r="ZF224" s="2093"/>
      <c r="ZG224" s="2093"/>
      <c r="ZH224" s="2093"/>
      <c r="ZI224" s="2093"/>
      <c r="ZJ224" s="2093"/>
      <c r="ZK224" s="2093"/>
      <c r="ZL224" s="2093"/>
      <c r="ZM224" s="2093"/>
      <c r="ZN224" s="2093"/>
      <c r="ZO224" s="2093"/>
      <c r="ZP224" s="2093"/>
      <c r="ZQ224" s="2093"/>
      <c r="ZR224" s="2093"/>
      <c r="ZS224" s="2093"/>
      <c r="ZT224" s="2093"/>
      <c r="ZU224" s="2093"/>
      <c r="ZV224" s="2093"/>
      <c r="ZW224" s="2093"/>
      <c r="ZX224" s="2093"/>
      <c r="ZY224" s="2093"/>
      <c r="ZZ224" s="2093"/>
      <c r="AAA224" s="2093"/>
      <c r="AAB224" s="2093"/>
      <c r="AAC224" s="2093"/>
      <c r="AAD224" s="2093"/>
      <c r="AAE224" s="2093"/>
      <c r="AAF224" s="2093"/>
      <c r="AAG224" s="2093"/>
      <c r="AAH224" s="2093"/>
      <c r="AAI224" s="2093"/>
      <c r="AAJ224" s="2093"/>
      <c r="AAK224" s="2093"/>
      <c r="AAL224" s="2093"/>
      <c r="AAM224" s="2093"/>
      <c r="AAN224" s="2093"/>
      <c r="AAO224" s="2093"/>
      <c r="AAP224" s="2093"/>
      <c r="AAQ224" s="2093"/>
      <c r="AAR224" s="2093"/>
      <c r="AAS224" s="2093"/>
      <c r="AAT224" s="2093"/>
      <c r="AAU224" s="2093"/>
      <c r="AAV224" s="2093"/>
      <c r="AAW224" s="2093"/>
      <c r="AAX224" s="2093"/>
      <c r="AAY224" s="2093"/>
      <c r="AAZ224" s="2093"/>
      <c r="ABA224" s="2093"/>
      <c r="ABB224" s="2093"/>
      <c r="ABC224" s="2093"/>
      <c r="ABD224" s="2093"/>
      <c r="ABE224" s="2093"/>
      <c r="ABF224" s="2093"/>
      <c r="ABG224" s="2093"/>
      <c r="ABH224" s="2093"/>
      <c r="ABI224" s="2093"/>
      <c r="ABJ224" s="2093"/>
      <c r="ABK224" s="2093"/>
      <c r="ABL224" s="2093"/>
      <c r="ABM224" s="2093"/>
      <c r="ABN224" s="2093"/>
      <c r="ABO224" s="2093"/>
      <c r="ABP224" s="2093"/>
      <c r="ABQ224" s="2093"/>
      <c r="ABR224" s="2093"/>
      <c r="ABS224" s="2093"/>
      <c r="ABT224" s="2093"/>
      <c r="ABU224" s="2093"/>
      <c r="ABV224" s="2093"/>
      <c r="ABW224" s="2093"/>
      <c r="ABX224" s="2093"/>
      <c r="ABY224" s="2093"/>
      <c r="ABZ224" s="2093"/>
      <c r="ACA224" s="2093"/>
      <c r="ACB224" s="2093"/>
      <c r="ACC224" s="2093"/>
      <c r="ACD224" s="2093"/>
      <c r="ACE224" s="2093"/>
      <c r="ACF224" s="2093"/>
      <c r="ACG224" s="2093"/>
      <c r="ACH224" s="2093"/>
      <c r="ACI224" s="2093"/>
      <c r="ACJ224" s="2093"/>
      <c r="ACK224" s="2093"/>
      <c r="ACL224" s="2093"/>
      <c r="ACM224" s="2093"/>
      <c r="ACN224" s="2093"/>
      <c r="ACO224" s="2093"/>
      <c r="ACP224" s="2093"/>
      <c r="ACQ224" s="2093"/>
      <c r="ACR224" s="2093"/>
      <c r="ACS224" s="2093"/>
      <c r="ACT224" s="2093"/>
      <c r="ACU224" s="2093"/>
      <c r="ACV224" s="2093"/>
      <c r="ACW224" s="2093"/>
      <c r="ACX224" s="2093"/>
      <c r="ACY224" s="2093"/>
      <c r="ACZ224" s="2093"/>
      <c r="ADA224" s="2093"/>
      <c r="ADB224" s="2093"/>
      <c r="ADC224" s="2093"/>
      <c r="ADD224" s="2093"/>
      <c r="ADE224" s="2093"/>
      <c r="ADF224" s="2093"/>
      <c r="ADG224" s="2093"/>
      <c r="ADH224" s="2093"/>
      <c r="ADI224" s="2093"/>
      <c r="ADJ224" s="2093"/>
      <c r="ADK224" s="2093"/>
      <c r="ADL224" s="2093"/>
      <c r="ADM224" s="2093"/>
      <c r="ADN224" s="2093"/>
      <c r="ADO224" s="2093"/>
      <c r="ADP224" s="2093"/>
      <c r="ADQ224" s="2093"/>
      <c r="ADR224" s="2093"/>
      <c r="ADS224" s="2093"/>
      <c r="ADT224" s="2093"/>
      <c r="ADU224" s="2093"/>
      <c r="ADV224" s="2093"/>
      <c r="ADW224" s="2093"/>
      <c r="ADX224" s="2093"/>
      <c r="ADY224" s="2093"/>
      <c r="ADZ224" s="2093"/>
      <c r="AEA224" s="2093"/>
      <c r="AEB224" s="2093"/>
      <c r="AEC224" s="2093"/>
      <c r="AED224" s="2093"/>
      <c r="AEE224" s="2093"/>
      <c r="AEF224" s="2093"/>
      <c r="AEG224" s="2093"/>
      <c r="AEH224" s="2093"/>
      <c r="AEI224" s="2093"/>
      <c r="AEJ224" s="2093"/>
      <c r="AEK224" s="2093"/>
      <c r="AEL224" s="2093"/>
      <c r="AEM224" s="2093"/>
      <c r="AEN224" s="2093"/>
      <c r="AEO224" s="2093"/>
      <c r="AEP224" s="2093"/>
      <c r="AEQ224" s="2093"/>
      <c r="AER224" s="2093"/>
      <c r="AES224" s="2093"/>
      <c r="AET224" s="2093"/>
      <c r="AEU224" s="2093"/>
      <c r="AEV224" s="2093"/>
      <c r="AEW224" s="2093"/>
      <c r="AEX224" s="2093"/>
      <c r="AEY224" s="2093"/>
      <c r="AEZ224" s="2093"/>
      <c r="AFA224" s="2093"/>
      <c r="AFB224" s="2093"/>
      <c r="AFC224" s="2093"/>
      <c r="AFD224" s="2093"/>
      <c r="AFE224" s="2093"/>
      <c r="AFF224" s="2093"/>
      <c r="AFG224" s="2093"/>
      <c r="AFH224" s="2093"/>
      <c r="AFI224" s="2093"/>
      <c r="AFJ224" s="2093"/>
      <c r="AFK224" s="2093"/>
      <c r="AFL224" s="2093"/>
      <c r="AFM224" s="2093"/>
      <c r="AFN224" s="2093"/>
      <c r="AFO224" s="2093"/>
      <c r="AFP224" s="2093"/>
      <c r="AFQ224" s="2093"/>
      <c r="AFR224" s="2093"/>
      <c r="AFS224" s="2093"/>
      <c r="AFT224" s="2093"/>
      <c r="AFU224" s="2093"/>
      <c r="AFV224" s="2093"/>
      <c r="AFW224" s="2093"/>
      <c r="AFX224" s="2093"/>
      <c r="AFY224" s="2093"/>
      <c r="AFZ224" s="2093"/>
      <c r="AGA224" s="2093"/>
      <c r="AGB224" s="2093"/>
      <c r="AGC224" s="2093"/>
      <c r="AGD224" s="2093"/>
      <c r="AGE224" s="2093"/>
      <c r="AGF224" s="2093"/>
      <c r="AGG224" s="2093"/>
      <c r="AGH224" s="2093"/>
      <c r="AGI224" s="2093"/>
      <c r="AGJ224" s="2093"/>
      <c r="AGK224" s="2093"/>
      <c r="AGL224" s="2093"/>
      <c r="AGM224" s="2093"/>
      <c r="AGN224" s="2093"/>
      <c r="AGO224" s="2093"/>
      <c r="AGP224" s="2093"/>
      <c r="AGQ224" s="2093"/>
      <c r="AGR224" s="2093"/>
      <c r="AGS224" s="2093"/>
      <c r="AGT224" s="2093"/>
      <c r="AGU224" s="2093"/>
      <c r="AGV224" s="2093"/>
      <c r="AGW224" s="2093"/>
      <c r="AGX224" s="2093"/>
      <c r="AGY224" s="2093"/>
      <c r="AGZ224" s="2093"/>
      <c r="AHA224" s="2093"/>
      <c r="AHB224" s="2093"/>
      <c r="AHC224" s="2093"/>
      <c r="AHD224" s="2093"/>
      <c r="AHE224" s="2093"/>
      <c r="AHF224" s="2093"/>
      <c r="AHG224" s="2093"/>
      <c r="AHH224" s="2093"/>
      <c r="AHI224" s="2093"/>
      <c r="AHJ224" s="2093"/>
      <c r="AHK224" s="2093"/>
      <c r="AHL224" s="2093"/>
      <c r="AHM224" s="2093"/>
      <c r="AHN224" s="2093"/>
      <c r="AHO224" s="2093"/>
      <c r="AHP224" s="2093"/>
      <c r="AHQ224" s="2093"/>
      <c r="AHR224" s="2093"/>
      <c r="AHS224" s="2093"/>
      <c r="AHT224" s="2093"/>
      <c r="AHU224" s="2093"/>
      <c r="AHV224" s="2093"/>
      <c r="AHW224" s="2093"/>
      <c r="AHX224" s="2093"/>
      <c r="AHY224" s="2093"/>
      <c r="AHZ224" s="2093"/>
      <c r="AIA224" s="2093"/>
      <c r="AIB224" s="2093"/>
      <c r="AIC224" s="2093"/>
      <c r="AID224" s="2093"/>
      <c r="AIE224" s="2093"/>
      <c r="AIF224" s="2093"/>
      <c r="AIG224" s="2093"/>
      <c r="AIH224" s="2093"/>
      <c r="AII224" s="2093"/>
      <c r="AIJ224" s="2093"/>
      <c r="AIK224" s="2093"/>
      <c r="AIL224" s="2093"/>
      <c r="AIM224" s="2093"/>
      <c r="AIN224" s="2093"/>
      <c r="AIO224" s="2093"/>
      <c r="AIP224" s="2093"/>
      <c r="AIQ224" s="2093"/>
      <c r="AIR224" s="2093"/>
      <c r="AIS224" s="2093"/>
      <c r="AIT224" s="2093"/>
      <c r="AIU224" s="2093"/>
      <c r="AIV224" s="2093"/>
      <c r="AIW224" s="2093"/>
      <c r="AIX224" s="2093"/>
      <c r="AIY224" s="2093"/>
      <c r="AIZ224" s="2093"/>
      <c r="AJA224" s="2093"/>
      <c r="AJB224" s="2093"/>
      <c r="AJC224" s="2093"/>
      <c r="AJD224" s="2093"/>
      <c r="AJE224" s="2093"/>
      <c r="AJF224" s="2093"/>
      <c r="AJG224" s="2093"/>
      <c r="AJH224" s="2093"/>
      <c r="AJI224" s="2093"/>
      <c r="AJJ224" s="2093"/>
      <c r="AJK224" s="2093"/>
      <c r="AJL224" s="2093"/>
      <c r="AJM224" s="2093"/>
      <c r="AJN224" s="2093"/>
      <c r="AJO224" s="2093"/>
      <c r="AJP224" s="2093"/>
      <c r="AJQ224" s="2093"/>
      <c r="AJR224" s="2093"/>
      <c r="AJS224" s="2093"/>
      <c r="AJT224" s="2093"/>
      <c r="AJU224" s="2093"/>
      <c r="AJV224" s="2093"/>
      <c r="AJW224" s="2093"/>
      <c r="AJX224" s="2093"/>
      <c r="AJY224" s="2093"/>
      <c r="AJZ224" s="2093"/>
      <c r="AKA224" s="2093"/>
      <c r="AKB224" s="2093"/>
      <c r="AKC224" s="2093"/>
      <c r="AKD224" s="2093"/>
      <c r="AKE224" s="2093"/>
      <c r="AKF224" s="2093"/>
      <c r="AKG224" s="2093"/>
      <c r="AKH224" s="2093"/>
      <c r="AKI224" s="2093"/>
      <c r="AKJ224" s="2093"/>
      <c r="AKK224" s="2093"/>
      <c r="AKL224" s="2093"/>
      <c r="AKM224" s="2093"/>
      <c r="AKN224" s="2093"/>
      <c r="AKO224" s="2093"/>
      <c r="AKP224" s="2093"/>
      <c r="AKQ224" s="2093"/>
      <c r="AKR224" s="2093"/>
      <c r="AKS224" s="2093"/>
      <c r="AKT224" s="2093"/>
      <c r="AKU224" s="2093"/>
      <c r="AKV224" s="2093"/>
      <c r="AKW224" s="2093"/>
      <c r="AKX224" s="2093"/>
      <c r="AKY224" s="2093"/>
      <c r="AKZ224" s="2093"/>
      <c r="ALA224" s="2093"/>
      <c r="ALB224" s="2093"/>
      <c r="ALC224" s="2093"/>
      <c r="ALD224" s="2093"/>
      <c r="ALE224" s="2093"/>
      <c r="ALF224" s="2093"/>
      <c r="ALG224" s="2093"/>
      <c r="ALH224" s="2093"/>
      <c r="ALI224" s="2093"/>
      <c r="ALJ224" s="2093"/>
      <c r="ALK224" s="2093"/>
      <c r="ALL224" s="2093"/>
      <c r="ALM224" s="2093"/>
      <c r="ALN224" s="2093"/>
      <c r="ALO224" s="2093"/>
      <c r="ALP224" s="2093"/>
      <c r="ALQ224" s="2093"/>
      <c r="ALR224" s="2093"/>
      <c r="ALS224" s="2093"/>
      <c r="ALT224" s="2093"/>
      <c r="ALU224" s="2093"/>
      <c r="ALV224" s="2093"/>
      <c r="ALW224" s="2093"/>
      <c r="ALX224" s="2093"/>
      <c r="ALY224" s="2093"/>
      <c r="ALZ224" s="2093"/>
      <c r="AMA224" s="2093"/>
      <c r="AMB224" s="2093"/>
      <c r="AMC224" s="2093"/>
      <c r="AMD224" s="2093"/>
      <c r="AME224" s="2093"/>
      <c r="AMF224" s="2093"/>
      <c r="AMG224" s="2093"/>
      <c r="AMH224" s="2093"/>
      <c r="AMI224" s="2093"/>
      <c r="AMJ224" s="2093"/>
      <c r="AMK224" s="2093"/>
      <c r="AML224" s="2093"/>
      <c r="AMM224" s="2093"/>
      <c r="AMN224" s="2093"/>
      <c r="AMO224" s="2093"/>
      <c r="AMP224" s="2093"/>
      <c r="AMQ224" s="2093"/>
      <c r="AMR224" s="2093"/>
      <c r="AMS224" s="2093"/>
      <c r="AMT224" s="2093"/>
      <c r="AMU224" s="2093"/>
      <c r="AMV224" s="2093"/>
      <c r="AMW224" s="2093"/>
      <c r="AMX224" s="2093"/>
      <c r="AMY224" s="2093"/>
      <c r="AMZ224" s="2093"/>
      <c r="ANA224" s="2093"/>
      <c r="ANB224" s="2093"/>
      <c r="ANC224" s="2093"/>
      <c r="AND224" s="2093"/>
      <c r="ANE224" s="2093"/>
      <c r="ANF224" s="2093"/>
      <c r="ANG224" s="2093"/>
      <c r="ANH224" s="2093"/>
      <c r="ANI224" s="2093"/>
      <c r="ANJ224" s="2093"/>
      <c r="ANK224" s="2093"/>
      <c r="ANL224" s="2093"/>
      <c r="ANM224" s="2093"/>
      <c r="ANN224" s="2093"/>
      <c r="ANO224" s="2093"/>
      <c r="ANP224" s="2093"/>
      <c r="ANQ224" s="2093"/>
      <c r="ANR224" s="2093"/>
      <c r="ANS224" s="2093"/>
      <c r="ANT224" s="2093"/>
      <c r="ANU224" s="2093"/>
      <c r="ANV224" s="2093"/>
      <c r="ANW224" s="2093"/>
      <c r="ANX224" s="2093"/>
      <c r="ANY224" s="2093"/>
      <c r="ANZ224" s="2093"/>
      <c r="AOA224" s="2093"/>
      <c r="AOB224" s="2093"/>
      <c r="AOC224" s="2093"/>
      <c r="AOD224" s="2093"/>
      <c r="AOE224" s="2093"/>
      <c r="AOF224" s="2093"/>
      <c r="AOG224" s="2093"/>
      <c r="AOH224" s="2093"/>
      <c r="AOI224" s="2093"/>
      <c r="AOJ224" s="2093"/>
      <c r="AOK224" s="2093"/>
      <c r="AOL224" s="2093"/>
      <c r="AOM224" s="2093"/>
      <c r="AON224" s="2093"/>
      <c r="AOO224" s="2093"/>
      <c r="AOP224" s="2093"/>
      <c r="AOQ224" s="2093"/>
      <c r="AOR224" s="2093"/>
      <c r="AOS224" s="2093"/>
      <c r="AOT224" s="2093"/>
      <c r="AOU224" s="2093"/>
      <c r="AOV224" s="2093"/>
      <c r="AOW224" s="2093"/>
      <c r="AOX224" s="2093"/>
      <c r="AOY224" s="2093"/>
      <c r="AOZ224" s="2093"/>
      <c r="APA224" s="2093"/>
      <c r="APB224" s="2093"/>
      <c r="APC224" s="2093"/>
      <c r="APD224" s="2093"/>
      <c r="APE224" s="2093"/>
      <c r="APF224" s="2093"/>
      <c r="APG224" s="2093"/>
      <c r="APH224" s="2093"/>
      <c r="API224" s="2093"/>
      <c r="APJ224" s="2093"/>
      <c r="APK224" s="2093"/>
      <c r="APL224" s="2093"/>
      <c r="APM224" s="2093"/>
      <c r="APN224" s="2093"/>
      <c r="APO224" s="2093"/>
      <c r="APP224" s="2093"/>
      <c r="APQ224" s="2093"/>
      <c r="APR224" s="2093"/>
      <c r="APS224" s="2093"/>
      <c r="APT224" s="2093"/>
      <c r="APU224" s="2093"/>
      <c r="APV224" s="2093"/>
      <c r="APW224" s="2093"/>
      <c r="APX224" s="2093"/>
      <c r="APY224" s="2093"/>
      <c r="APZ224" s="2093"/>
      <c r="AQA224" s="2093"/>
      <c r="AQB224" s="2093"/>
      <c r="AQC224" s="2093"/>
      <c r="AQD224" s="2093"/>
      <c r="AQE224" s="2093"/>
      <c r="AQF224" s="2093"/>
      <c r="AQG224" s="2093"/>
      <c r="AQH224" s="2093"/>
      <c r="AQI224" s="2093"/>
      <c r="AQJ224" s="2093"/>
      <c r="AQK224" s="2093"/>
      <c r="AQL224" s="2093"/>
      <c r="AQM224" s="2093"/>
      <c r="AQN224" s="2093"/>
      <c r="AQO224" s="2093"/>
      <c r="AQP224" s="2093"/>
      <c r="AQQ224" s="2093"/>
      <c r="AQR224" s="2093"/>
      <c r="AQS224" s="2093"/>
      <c r="AQT224" s="2093"/>
      <c r="AQU224" s="2093"/>
      <c r="AQV224" s="2093"/>
      <c r="AQW224" s="2093"/>
      <c r="AQX224" s="2093"/>
      <c r="AQY224" s="2093"/>
      <c r="AQZ224" s="2093"/>
      <c r="ARA224" s="2093"/>
      <c r="ARB224" s="2093"/>
      <c r="ARC224" s="2093"/>
      <c r="ARD224" s="2093"/>
      <c r="ARE224" s="2093"/>
      <c r="ARF224" s="2093"/>
      <c r="ARG224" s="2093"/>
      <c r="ARH224" s="2093"/>
      <c r="ARI224" s="2093"/>
      <c r="ARJ224" s="2093"/>
      <c r="ARK224" s="2093"/>
      <c r="ARL224" s="2093"/>
      <c r="ARM224" s="2093"/>
      <c r="ARN224" s="2093"/>
      <c r="ARO224" s="2093"/>
      <c r="ARP224" s="2093"/>
      <c r="ARQ224" s="2093"/>
      <c r="ARR224" s="2093"/>
      <c r="ARS224" s="2093"/>
      <c r="ART224" s="2093"/>
      <c r="ARU224" s="2093"/>
      <c r="ARV224" s="2093"/>
      <c r="ARW224" s="2093"/>
      <c r="ARX224" s="2093"/>
      <c r="ARY224" s="2093"/>
      <c r="ARZ224" s="2093"/>
      <c r="ASA224" s="2093"/>
      <c r="ASB224" s="2093"/>
      <c r="ASC224" s="2093"/>
      <c r="ASD224" s="2093"/>
      <c r="ASE224" s="2093"/>
      <c r="ASF224" s="2093"/>
      <c r="ASG224" s="2093"/>
      <c r="ASH224" s="2093"/>
      <c r="ASI224" s="2093"/>
      <c r="ASJ224" s="2093"/>
      <c r="ASK224" s="2093"/>
      <c r="ASL224" s="2093"/>
      <c r="ASM224" s="2093"/>
      <c r="ASN224" s="2093"/>
      <c r="ASO224" s="2093"/>
      <c r="ASP224" s="2093"/>
      <c r="ASQ224" s="2093"/>
      <c r="ASR224" s="2093"/>
      <c r="ASS224" s="2093"/>
      <c r="AST224" s="2093"/>
      <c r="ASU224" s="2093"/>
      <c r="ASV224" s="2093"/>
      <c r="ASW224" s="2093"/>
      <c r="ASX224" s="2093"/>
      <c r="ASY224" s="2093"/>
      <c r="ASZ224" s="2093"/>
      <c r="ATA224" s="2093"/>
      <c r="ATB224" s="2093"/>
      <c r="ATC224" s="2093"/>
      <c r="ATD224" s="2093"/>
      <c r="ATE224" s="2093"/>
      <c r="ATF224" s="2093"/>
      <c r="ATG224" s="2093"/>
      <c r="ATH224" s="2093"/>
      <c r="ATI224" s="2093"/>
      <c r="ATJ224" s="2093"/>
      <c r="ATK224" s="2093"/>
      <c r="ATL224" s="2093"/>
      <c r="ATM224" s="2093"/>
      <c r="ATN224" s="2093"/>
      <c r="ATO224" s="2093"/>
      <c r="ATP224" s="2093"/>
      <c r="ATQ224" s="2093"/>
      <c r="ATR224" s="2093"/>
      <c r="ATS224" s="2093"/>
      <c r="ATT224" s="2093"/>
      <c r="ATU224" s="2093"/>
      <c r="ATV224" s="2093"/>
      <c r="ATW224" s="2093"/>
      <c r="ATX224" s="2093"/>
      <c r="ATY224" s="2093"/>
      <c r="ATZ224" s="2093"/>
      <c r="AUA224" s="2093"/>
      <c r="AUB224" s="2093"/>
      <c r="AUC224" s="2093"/>
      <c r="AUD224" s="2093"/>
      <c r="AUE224" s="2093"/>
      <c r="AUF224" s="2093"/>
      <c r="AUG224" s="2093"/>
      <c r="AUH224" s="2093"/>
      <c r="AUI224" s="2093"/>
      <c r="AUJ224" s="2093"/>
      <c r="AUK224" s="2093"/>
      <c r="AUL224" s="2093"/>
      <c r="AUM224" s="2093"/>
      <c r="AUN224" s="2093"/>
      <c r="AUO224" s="2093"/>
      <c r="AUP224" s="2093"/>
      <c r="AUQ224" s="2093"/>
      <c r="AUR224" s="2093"/>
      <c r="AUS224" s="2093"/>
      <c r="AUT224" s="2093"/>
      <c r="AUU224" s="2093"/>
      <c r="AUV224" s="2093"/>
      <c r="AUW224" s="2093"/>
      <c r="AUX224" s="2093"/>
      <c r="AUY224" s="2093"/>
      <c r="AUZ224" s="2093"/>
      <c r="AVA224" s="2093"/>
      <c r="AVB224" s="2093"/>
      <c r="AVC224" s="2093"/>
      <c r="AVD224" s="2093"/>
      <c r="AVE224" s="2093"/>
      <c r="AVF224" s="2093"/>
      <c r="AVG224" s="2093"/>
      <c r="AVH224" s="2093"/>
      <c r="AVI224" s="2093"/>
      <c r="AVJ224" s="2093"/>
      <c r="AVK224" s="2093"/>
      <c r="AVL224" s="2093"/>
      <c r="AVM224" s="2093"/>
      <c r="AVN224" s="2093"/>
      <c r="AVO224" s="2093"/>
      <c r="AVP224" s="2093"/>
      <c r="AVQ224" s="2093"/>
      <c r="AVR224" s="2093"/>
      <c r="AVS224" s="2093"/>
      <c r="AVT224" s="2093"/>
      <c r="AVU224" s="2093"/>
      <c r="AVV224" s="2093"/>
      <c r="AVW224" s="2093"/>
      <c r="AVX224" s="2093"/>
      <c r="AVY224" s="2093"/>
      <c r="AVZ224" s="2093"/>
      <c r="AWA224" s="2093"/>
      <c r="AWB224" s="2093"/>
      <c r="AWC224" s="2093"/>
      <c r="AWD224" s="2093"/>
      <c r="AWE224" s="2093"/>
      <c r="AWF224" s="2093"/>
      <c r="AWG224" s="2093"/>
      <c r="AWH224" s="2093"/>
      <c r="AWI224" s="2093"/>
      <c r="AWJ224" s="2093"/>
      <c r="AWK224" s="2093"/>
      <c r="AWL224" s="2093"/>
      <c r="AWM224" s="2093"/>
      <c r="AWN224" s="2093"/>
      <c r="AWO224" s="2093"/>
      <c r="AWP224" s="2093"/>
      <c r="AWQ224" s="2093"/>
      <c r="AWR224" s="2093"/>
      <c r="AWS224" s="2093"/>
      <c r="AWT224" s="2093"/>
      <c r="AWU224" s="2093"/>
      <c r="AWV224" s="2093"/>
      <c r="AWW224" s="2093"/>
      <c r="AWX224" s="2093"/>
      <c r="AWY224" s="2093"/>
      <c r="AWZ224" s="2093"/>
      <c r="AXA224" s="2093"/>
      <c r="AXB224" s="2093"/>
      <c r="AXC224" s="2093"/>
      <c r="AXD224" s="2093"/>
      <c r="AXE224" s="2093"/>
      <c r="AXF224" s="2093"/>
      <c r="AXG224" s="2093"/>
      <c r="AXH224" s="2093"/>
      <c r="AXI224" s="2093"/>
      <c r="AXJ224" s="2093"/>
    </row>
    <row r="225" spans="1:1310" s="2094" customFormat="1" ht="23.25" customHeight="1">
      <c r="A225" s="2095"/>
      <c r="B225" s="2098" t="s">
        <v>1698</v>
      </c>
      <c r="C225" s="2098"/>
      <c r="D225" s="2098"/>
      <c r="E225" s="2098"/>
      <c r="F225" s="2100"/>
      <c r="G225" s="2098" t="s">
        <v>1699</v>
      </c>
      <c r="H225" s="2098"/>
      <c r="I225" s="2098"/>
      <c r="J225" s="2100"/>
      <c r="K225" s="2098" t="s">
        <v>1700</v>
      </c>
      <c r="L225" s="2098"/>
      <c r="M225" s="2098"/>
      <c r="N225" s="2100"/>
      <c r="O225" s="2098" t="s">
        <v>1701</v>
      </c>
      <c r="P225" s="2098"/>
      <c r="Q225" s="2100"/>
      <c r="R225" s="681"/>
      <c r="S225" s="681"/>
      <c r="T225" s="681"/>
      <c r="U225" s="681"/>
      <c r="V225" s="681"/>
      <c r="W225" s="681"/>
      <c r="X225" s="681"/>
      <c r="Y225" s="681"/>
      <c r="Z225" s="681"/>
      <c r="AA225" s="681"/>
      <c r="AB225" s="681"/>
      <c r="AC225" s="681"/>
      <c r="AD225" s="2093"/>
      <c r="AE225" s="2093"/>
      <c r="AF225" s="2093"/>
      <c r="AG225" s="2093"/>
      <c r="AH225" s="2093"/>
      <c r="AI225" s="2093"/>
      <c r="AJ225" s="2093"/>
      <c r="AK225" s="2093"/>
      <c r="AL225" s="2093"/>
      <c r="AM225" s="2093"/>
      <c r="AN225" s="2093"/>
      <c r="AO225" s="2093"/>
      <c r="AP225" s="2093"/>
      <c r="AQ225" s="2093"/>
      <c r="AR225" s="2093"/>
      <c r="AS225" s="2093"/>
      <c r="AT225" s="2093"/>
      <c r="AU225" s="2093"/>
      <c r="AV225" s="2093"/>
      <c r="AW225" s="2093"/>
      <c r="AX225" s="2093"/>
      <c r="AY225" s="2093"/>
      <c r="AZ225" s="2093"/>
      <c r="BA225" s="2093"/>
      <c r="BB225" s="2093"/>
      <c r="BC225" s="2093"/>
      <c r="BD225" s="2093"/>
      <c r="BE225" s="2093"/>
      <c r="BF225" s="2093"/>
      <c r="BG225" s="2093"/>
      <c r="BH225" s="2093"/>
      <c r="BI225" s="2093"/>
      <c r="BJ225" s="2093"/>
      <c r="BK225" s="2093"/>
      <c r="BL225" s="2093"/>
      <c r="BM225" s="2093"/>
      <c r="BN225" s="2093"/>
      <c r="BO225" s="2093"/>
      <c r="BP225" s="2093"/>
      <c r="BQ225" s="2093"/>
      <c r="BR225" s="2093"/>
      <c r="BS225" s="2093"/>
      <c r="BT225" s="2093"/>
      <c r="BU225" s="2093"/>
      <c r="BV225" s="2093"/>
      <c r="BW225" s="2093"/>
      <c r="BX225" s="2093"/>
      <c r="BY225" s="2093"/>
      <c r="BZ225" s="2093"/>
      <c r="CA225" s="2093"/>
      <c r="CB225" s="2093"/>
      <c r="CC225" s="2093"/>
      <c r="CD225" s="2093"/>
      <c r="CE225" s="2093"/>
      <c r="CF225" s="2093"/>
      <c r="CG225" s="2093"/>
      <c r="CH225" s="2093"/>
      <c r="CI225" s="2093"/>
      <c r="CJ225" s="2093"/>
      <c r="CK225" s="2093"/>
      <c r="CL225" s="2093"/>
      <c r="CM225" s="2093"/>
      <c r="CN225" s="2093"/>
      <c r="CO225" s="2093"/>
      <c r="CP225" s="2093"/>
      <c r="CQ225" s="2093"/>
      <c r="CR225" s="2093"/>
      <c r="CS225" s="2093"/>
      <c r="CT225" s="2093"/>
      <c r="CU225" s="2093"/>
      <c r="CV225" s="2093"/>
      <c r="CW225" s="2093"/>
      <c r="CX225" s="2093"/>
      <c r="CY225" s="2093"/>
      <c r="CZ225" s="2093"/>
      <c r="DA225" s="2093"/>
      <c r="DB225" s="2093"/>
      <c r="DC225" s="2093"/>
      <c r="DD225" s="2093"/>
      <c r="DE225" s="2093"/>
      <c r="DF225" s="2093"/>
      <c r="DG225" s="2093"/>
      <c r="DH225" s="2093"/>
      <c r="DI225" s="2093"/>
      <c r="DJ225" s="2093"/>
      <c r="DK225" s="2093"/>
      <c r="DL225" s="2093"/>
      <c r="DM225" s="2093"/>
      <c r="DN225" s="2093"/>
      <c r="DO225" s="2093"/>
      <c r="DP225" s="2093"/>
      <c r="DQ225" s="2093"/>
      <c r="DR225" s="2093"/>
      <c r="DS225" s="2093"/>
      <c r="DT225" s="2093"/>
      <c r="DU225" s="2093"/>
      <c r="DV225" s="2093"/>
      <c r="DW225" s="2093"/>
      <c r="DX225" s="2093"/>
      <c r="DY225" s="2093"/>
      <c r="DZ225" s="2093"/>
      <c r="EA225" s="2093"/>
      <c r="EB225" s="2093"/>
      <c r="EC225" s="2093"/>
      <c r="ED225" s="2093"/>
      <c r="EE225" s="2093"/>
      <c r="EF225" s="2093"/>
      <c r="EG225" s="2093"/>
      <c r="EH225" s="2093"/>
      <c r="EI225" s="2093"/>
      <c r="EJ225" s="2093"/>
      <c r="EK225" s="2093"/>
      <c r="EL225" s="2093"/>
      <c r="EM225" s="2093"/>
      <c r="EN225" s="2093"/>
      <c r="EO225" s="2093"/>
      <c r="EP225" s="2093"/>
      <c r="EQ225" s="2093"/>
      <c r="ER225" s="2093"/>
      <c r="ES225" s="2093"/>
      <c r="ET225" s="2093"/>
      <c r="EU225" s="2093"/>
      <c r="EV225" s="2093"/>
      <c r="EW225" s="2093"/>
      <c r="EX225" s="2093"/>
      <c r="EY225" s="2093"/>
      <c r="EZ225" s="2093"/>
      <c r="FA225" s="2093"/>
      <c r="FB225" s="2093"/>
      <c r="FC225" s="2093"/>
      <c r="FD225" s="2093"/>
      <c r="FE225" s="2093"/>
      <c r="FF225" s="2093"/>
      <c r="FG225" s="2093"/>
      <c r="FH225" s="2093"/>
      <c r="FI225" s="2093"/>
      <c r="FJ225" s="2093"/>
      <c r="FK225" s="2093"/>
      <c r="FL225" s="2093"/>
      <c r="FM225" s="2093"/>
      <c r="FN225" s="2093"/>
      <c r="FO225" s="2093"/>
      <c r="FP225" s="2093"/>
      <c r="FQ225" s="2093"/>
      <c r="FR225" s="2093"/>
      <c r="FS225" s="2093"/>
      <c r="FT225" s="2093"/>
      <c r="FU225" s="2093"/>
      <c r="FV225" s="2093"/>
      <c r="FW225" s="2093"/>
      <c r="FX225" s="2093"/>
      <c r="FY225" s="2093"/>
      <c r="FZ225" s="2093"/>
      <c r="GA225" s="2093"/>
      <c r="GB225" s="2093"/>
      <c r="GC225" s="2093"/>
      <c r="GD225" s="2093"/>
      <c r="GE225" s="2093"/>
      <c r="GF225" s="2093"/>
      <c r="GG225" s="2093"/>
      <c r="GH225" s="2093"/>
      <c r="GI225" s="2093"/>
      <c r="GJ225" s="2093"/>
      <c r="GK225" s="2093"/>
      <c r="GL225" s="2093"/>
      <c r="GM225" s="2093"/>
      <c r="GN225" s="2093"/>
      <c r="GO225" s="2093"/>
      <c r="GP225" s="2093"/>
      <c r="GQ225" s="2093"/>
      <c r="GR225" s="2093"/>
      <c r="GS225" s="2093"/>
      <c r="GT225" s="2093"/>
      <c r="GU225" s="2093"/>
      <c r="GV225" s="2093"/>
      <c r="GW225" s="2093"/>
      <c r="GX225" s="2093"/>
      <c r="GY225" s="2093"/>
      <c r="GZ225" s="2093"/>
      <c r="HA225" s="2093"/>
      <c r="HB225" s="2093"/>
      <c r="HC225" s="2093"/>
      <c r="HD225" s="2093"/>
      <c r="HE225" s="2093"/>
      <c r="HF225" s="2093"/>
      <c r="HG225" s="2093"/>
      <c r="HH225" s="2093"/>
      <c r="HI225" s="2093"/>
      <c r="HJ225" s="2093"/>
      <c r="HK225" s="2093"/>
      <c r="HL225" s="2093"/>
      <c r="HM225" s="2093"/>
      <c r="HN225" s="2093"/>
      <c r="HO225" s="2093"/>
      <c r="HP225" s="2093"/>
      <c r="HQ225" s="2093"/>
      <c r="HR225" s="2093"/>
      <c r="HS225" s="2093"/>
      <c r="HT225" s="2093"/>
      <c r="HU225" s="2093"/>
      <c r="HV225" s="2093"/>
      <c r="HW225" s="2093"/>
      <c r="HX225" s="2093"/>
      <c r="HY225" s="2093"/>
      <c r="HZ225" s="2093"/>
      <c r="IA225" s="2093"/>
      <c r="IB225" s="2093"/>
      <c r="IC225" s="2093"/>
      <c r="ID225" s="2093"/>
      <c r="IE225" s="2093"/>
      <c r="IF225" s="2093"/>
      <c r="IG225" s="2093"/>
      <c r="IH225" s="2093"/>
      <c r="II225" s="2093"/>
      <c r="IJ225" s="2093"/>
      <c r="IK225" s="2093"/>
      <c r="IL225" s="2093"/>
      <c r="IM225" s="2093"/>
      <c r="IN225" s="2093"/>
      <c r="IO225" s="2093"/>
      <c r="IP225" s="2093"/>
      <c r="IQ225" s="2093"/>
      <c r="IR225" s="2093"/>
      <c r="IS225" s="2093"/>
      <c r="IT225" s="2093"/>
      <c r="IU225" s="2093"/>
      <c r="IV225" s="2093"/>
      <c r="IW225" s="2093"/>
      <c r="IX225" s="2093"/>
      <c r="IY225" s="2093"/>
      <c r="IZ225" s="2093"/>
      <c r="JA225" s="2093"/>
      <c r="JB225" s="2093"/>
      <c r="JC225" s="2093"/>
      <c r="JD225" s="2093"/>
      <c r="JE225" s="2093"/>
      <c r="JF225" s="2093"/>
      <c r="JG225" s="2093"/>
      <c r="JH225" s="2093"/>
      <c r="JI225" s="2093"/>
      <c r="JJ225" s="2093"/>
      <c r="JK225" s="2093"/>
      <c r="JL225" s="2093"/>
      <c r="JM225" s="2093"/>
      <c r="JN225" s="2093"/>
      <c r="JO225" s="2093"/>
      <c r="JP225" s="2093"/>
      <c r="JQ225" s="2093"/>
      <c r="JR225" s="2093"/>
      <c r="JS225" s="2093"/>
      <c r="JT225" s="2093"/>
      <c r="JU225" s="2093"/>
      <c r="JV225" s="2093"/>
      <c r="JW225" s="2093"/>
      <c r="JX225" s="2093"/>
      <c r="JY225" s="2093"/>
      <c r="JZ225" s="2093"/>
      <c r="KA225" s="2093"/>
      <c r="KB225" s="2093"/>
      <c r="KC225" s="2093"/>
      <c r="KD225" s="2093"/>
      <c r="KE225" s="2093"/>
      <c r="KF225" s="2093"/>
      <c r="KG225" s="2093"/>
      <c r="KH225" s="2093"/>
      <c r="KI225" s="2093"/>
      <c r="KJ225" s="2093"/>
      <c r="KK225" s="2093"/>
      <c r="KL225" s="2093"/>
      <c r="KM225" s="2093"/>
      <c r="KN225" s="2093"/>
      <c r="KO225" s="2093"/>
      <c r="KP225" s="2093"/>
      <c r="KQ225" s="2093"/>
      <c r="KR225" s="2093"/>
      <c r="KS225" s="2093"/>
      <c r="KT225" s="2093"/>
      <c r="KU225" s="2093"/>
      <c r="KV225" s="2093"/>
      <c r="KW225" s="2093"/>
      <c r="KX225" s="2093"/>
      <c r="KY225" s="2093"/>
      <c r="KZ225" s="2093"/>
      <c r="LA225" s="2093"/>
      <c r="LB225" s="2093"/>
      <c r="LC225" s="2093"/>
      <c r="LD225" s="2093"/>
      <c r="LE225" s="2093"/>
      <c r="LF225" s="2093"/>
      <c r="LG225" s="2093"/>
      <c r="LH225" s="2093"/>
      <c r="LI225" s="2093"/>
      <c r="LJ225" s="2093"/>
      <c r="LK225" s="2093"/>
      <c r="LL225" s="2093"/>
      <c r="LM225" s="2093"/>
      <c r="LN225" s="2093"/>
      <c r="LO225" s="2093"/>
      <c r="LP225" s="2093"/>
      <c r="LQ225" s="2093"/>
      <c r="LR225" s="2093"/>
      <c r="LS225" s="2093"/>
      <c r="LT225" s="2093"/>
      <c r="LU225" s="2093"/>
      <c r="LV225" s="2093"/>
      <c r="LW225" s="2093"/>
      <c r="LX225" s="2093"/>
      <c r="LY225" s="2093"/>
      <c r="LZ225" s="2093"/>
      <c r="MA225" s="2093"/>
      <c r="MB225" s="2093"/>
      <c r="MC225" s="2093"/>
      <c r="MD225" s="2093"/>
      <c r="ME225" s="2093"/>
      <c r="MF225" s="2093"/>
      <c r="MG225" s="2093"/>
      <c r="MH225" s="2093"/>
      <c r="MI225" s="2093"/>
      <c r="MJ225" s="2093"/>
      <c r="MK225" s="2093"/>
      <c r="ML225" s="2093"/>
      <c r="MM225" s="2093"/>
      <c r="MN225" s="2093"/>
      <c r="MO225" s="2093"/>
      <c r="MP225" s="2093"/>
      <c r="MQ225" s="2093"/>
      <c r="MR225" s="2093"/>
      <c r="MS225" s="2093"/>
      <c r="MT225" s="2093"/>
      <c r="MU225" s="2093"/>
      <c r="MV225" s="2093"/>
      <c r="MW225" s="2093"/>
      <c r="MX225" s="2093"/>
      <c r="MY225" s="2093"/>
      <c r="MZ225" s="2093"/>
      <c r="NA225" s="2093"/>
      <c r="NB225" s="2093"/>
      <c r="NC225" s="2093"/>
      <c r="ND225" s="2093"/>
      <c r="NE225" s="2093"/>
      <c r="NF225" s="2093"/>
      <c r="NG225" s="2093"/>
      <c r="NH225" s="2093"/>
      <c r="NI225" s="2093"/>
      <c r="NJ225" s="2093"/>
      <c r="NK225" s="2093"/>
      <c r="NL225" s="2093"/>
      <c r="NM225" s="2093"/>
      <c r="NN225" s="2093"/>
      <c r="NO225" s="2093"/>
      <c r="NP225" s="2093"/>
      <c r="NQ225" s="2093"/>
      <c r="NR225" s="2093"/>
      <c r="NS225" s="2093"/>
      <c r="NT225" s="2093"/>
      <c r="NU225" s="2093"/>
      <c r="NV225" s="2093"/>
      <c r="NW225" s="2093"/>
      <c r="NX225" s="2093"/>
      <c r="NY225" s="2093"/>
      <c r="NZ225" s="2093"/>
      <c r="OA225" s="2093"/>
      <c r="OB225" s="2093"/>
      <c r="OC225" s="2093"/>
      <c r="OD225" s="2093"/>
      <c r="OE225" s="2093"/>
      <c r="OF225" s="2093"/>
      <c r="OG225" s="2093"/>
      <c r="OH225" s="2093"/>
      <c r="OI225" s="2093"/>
      <c r="OJ225" s="2093"/>
      <c r="OK225" s="2093"/>
      <c r="OL225" s="2093"/>
      <c r="OM225" s="2093"/>
      <c r="ON225" s="2093"/>
      <c r="OO225" s="2093"/>
      <c r="OP225" s="2093"/>
      <c r="OQ225" s="2093"/>
      <c r="OR225" s="2093"/>
      <c r="OS225" s="2093"/>
      <c r="OT225" s="2093"/>
      <c r="OU225" s="2093"/>
      <c r="OV225" s="2093"/>
      <c r="OW225" s="2093"/>
      <c r="OX225" s="2093"/>
      <c r="OY225" s="2093"/>
      <c r="OZ225" s="2093"/>
      <c r="PA225" s="2093"/>
      <c r="PB225" s="2093"/>
      <c r="PC225" s="2093"/>
      <c r="PD225" s="2093"/>
      <c r="PE225" s="2093"/>
      <c r="PF225" s="2093"/>
      <c r="PG225" s="2093"/>
      <c r="PH225" s="2093"/>
      <c r="PI225" s="2093"/>
      <c r="PJ225" s="2093"/>
      <c r="PK225" s="2093"/>
      <c r="PL225" s="2093"/>
      <c r="PM225" s="2093"/>
      <c r="PN225" s="2093"/>
      <c r="PO225" s="2093"/>
      <c r="PP225" s="2093"/>
      <c r="PQ225" s="2093"/>
      <c r="PR225" s="2093"/>
      <c r="PS225" s="2093"/>
      <c r="PT225" s="2093"/>
      <c r="PU225" s="2093"/>
      <c r="PV225" s="2093"/>
      <c r="PW225" s="2093"/>
      <c r="PX225" s="2093"/>
      <c r="PY225" s="2093"/>
      <c r="PZ225" s="2093"/>
      <c r="QA225" s="2093"/>
      <c r="QB225" s="2093"/>
      <c r="QC225" s="2093"/>
      <c r="QD225" s="2093"/>
      <c r="QE225" s="2093"/>
      <c r="QF225" s="2093"/>
      <c r="QG225" s="2093"/>
      <c r="QH225" s="2093"/>
      <c r="QI225" s="2093"/>
      <c r="QJ225" s="2093"/>
      <c r="QK225" s="2093"/>
      <c r="QL225" s="2093"/>
      <c r="QM225" s="2093"/>
      <c r="QN225" s="2093"/>
      <c r="QO225" s="2093"/>
      <c r="QP225" s="2093"/>
      <c r="QQ225" s="2093"/>
      <c r="QR225" s="2093"/>
      <c r="QS225" s="2093"/>
      <c r="QT225" s="2093"/>
      <c r="QU225" s="2093"/>
      <c r="QV225" s="2093"/>
      <c r="QW225" s="2093"/>
      <c r="QX225" s="2093"/>
      <c r="QY225" s="2093"/>
      <c r="QZ225" s="2093"/>
      <c r="RA225" s="2093"/>
      <c r="RB225" s="2093"/>
      <c r="RC225" s="2093"/>
      <c r="RD225" s="2093"/>
      <c r="RE225" s="2093"/>
      <c r="RF225" s="2093"/>
      <c r="RG225" s="2093"/>
      <c r="RH225" s="2093"/>
      <c r="RI225" s="2093"/>
      <c r="RJ225" s="2093"/>
      <c r="RK225" s="2093"/>
      <c r="RL225" s="2093"/>
      <c r="RM225" s="2093"/>
      <c r="RN225" s="2093"/>
      <c r="RO225" s="2093"/>
      <c r="RP225" s="2093"/>
      <c r="RQ225" s="2093"/>
      <c r="RR225" s="2093"/>
      <c r="RS225" s="2093"/>
      <c r="RT225" s="2093"/>
      <c r="RU225" s="2093"/>
      <c r="RV225" s="2093"/>
      <c r="RW225" s="2093"/>
      <c r="RX225" s="2093"/>
      <c r="RY225" s="2093"/>
      <c r="RZ225" s="2093"/>
      <c r="SA225" s="2093"/>
      <c r="SB225" s="2093"/>
      <c r="SC225" s="2093"/>
      <c r="SD225" s="2093"/>
      <c r="SE225" s="2093"/>
      <c r="SF225" s="2093"/>
      <c r="SG225" s="2093"/>
      <c r="SH225" s="2093"/>
      <c r="SI225" s="2093"/>
      <c r="SJ225" s="2093"/>
      <c r="SK225" s="2093"/>
      <c r="SL225" s="2093"/>
      <c r="SM225" s="2093"/>
      <c r="SN225" s="2093"/>
      <c r="SO225" s="2093"/>
      <c r="SP225" s="2093"/>
      <c r="SQ225" s="2093"/>
      <c r="SR225" s="2093"/>
      <c r="SS225" s="2093"/>
      <c r="ST225" s="2093"/>
      <c r="SU225" s="2093"/>
      <c r="SV225" s="2093"/>
      <c r="SW225" s="2093"/>
      <c r="SX225" s="2093"/>
      <c r="SY225" s="2093"/>
      <c r="SZ225" s="2093"/>
      <c r="TA225" s="2093"/>
      <c r="TB225" s="2093"/>
      <c r="TC225" s="2093"/>
      <c r="TD225" s="2093"/>
      <c r="TE225" s="2093"/>
      <c r="TF225" s="2093"/>
      <c r="TG225" s="2093"/>
      <c r="TH225" s="2093"/>
      <c r="TI225" s="2093"/>
      <c r="TJ225" s="2093"/>
      <c r="TK225" s="2093"/>
      <c r="TL225" s="2093"/>
      <c r="TM225" s="2093"/>
      <c r="TN225" s="2093"/>
      <c r="TO225" s="2093"/>
      <c r="TP225" s="2093"/>
      <c r="TQ225" s="2093"/>
      <c r="TR225" s="2093"/>
      <c r="TS225" s="2093"/>
      <c r="TT225" s="2093"/>
      <c r="TU225" s="2093"/>
      <c r="TV225" s="2093"/>
      <c r="TW225" s="2093"/>
      <c r="TX225" s="2093"/>
      <c r="TY225" s="2093"/>
      <c r="TZ225" s="2093"/>
      <c r="UA225" s="2093"/>
      <c r="UB225" s="2093"/>
      <c r="UC225" s="2093"/>
      <c r="UD225" s="2093"/>
      <c r="UE225" s="2093"/>
      <c r="UF225" s="2093"/>
      <c r="UG225" s="2093"/>
      <c r="UH225" s="2093"/>
      <c r="UI225" s="2093"/>
      <c r="UJ225" s="2093"/>
      <c r="UK225" s="2093"/>
      <c r="UL225" s="2093"/>
      <c r="UM225" s="2093"/>
      <c r="UN225" s="2093"/>
      <c r="UO225" s="2093"/>
      <c r="UP225" s="2093"/>
      <c r="UQ225" s="2093"/>
      <c r="UR225" s="2093"/>
      <c r="US225" s="2093"/>
      <c r="UT225" s="2093"/>
      <c r="UU225" s="2093"/>
      <c r="UV225" s="2093"/>
      <c r="UW225" s="2093"/>
      <c r="UX225" s="2093"/>
      <c r="UY225" s="2093"/>
      <c r="UZ225" s="2093"/>
      <c r="VA225" s="2093"/>
      <c r="VB225" s="2093"/>
      <c r="VC225" s="2093"/>
      <c r="VD225" s="2093"/>
      <c r="VE225" s="2093"/>
      <c r="VF225" s="2093"/>
      <c r="VG225" s="2093"/>
      <c r="VH225" s="2093"/>
      <c r="VI225" s="2093"/>
      <c r="VJ225" s="2093"/>
      <c r="VK225" s="2093"/>
      <c r="VL225" s="2093"/>
      <c r="VM225" s="2093"/>
      <c r="VN225" s="2093"/>
      <c r="VO225" s="2093"/>
      <c r="VP225" s="2093"/>
      <c r="VQ225" s="2093"/>
      <c r="VR225" s="2093"/>
      <c r="VS225" s="2093"/>
      <c r="VT225" s="2093"/>
      <c r="VU225" s="2093"/>
      <c r="VV225" s="2093"/>
      <c r="VW225" s="2093"/>
      <c r="VX225" s="2093"/>
      <c r="VY225" s="2093"/>
      <c r="VZ225" s="2093"/>
      <c r="WA225" s="2093"/>
      <c r="WB225" s="2093"/>
      <c r="WC225" s="2093"/>
      <c r="WD225" s="2093"/>
      <c r="WE225" s="2093"/>
      <c r="WF225" s="2093"/>
      <c r="WG225" s="2093"/>
      <c r="WH225" s="2093"/>
      <c r="WI225" s="2093"/>
      <c r="WJ225" s="2093"/>
      <c r="WK225" s="2093"/>
      <c r="WL225" s="2093"/>
      <c r="WM225" s="2093"/>
      <c r="WN225" s="2093"/>
      <c r="WO225" s="2093"/>
      <c r="WP225" s="2093"/>
      <c r="WQ225" s="2093"/>
      <c r="WR225" s="2093"/>
      <c r="WS225" s="2093"/>
      <c r="WT225" s="2093"/>
      <c r="WU225" s="2093"/>
      <c r="WV225" s="2093"/>
      <c r="WW225" s="2093"/>
      <c r="WX225" s="2093"/>
      <c r="WY225" s="2093"/>
      <c r="WZ225" s="2093"/>
      <c r="XA225" s="2093"/>
      <c r="XB225" s="2093"/>
      <c r="XC225" s="2093"/>
      <c r="XD225" s="2093"/>
      <c r="XE225" s="2093"/>
      <c r="XF225" s="2093"/>
      <c r="XG225" s="2093"/>
      <c r="XH225" s="2093"/>
      <c r="XI225" s="2093"/>
      <c r="XJ225" s="2093"/>
      <c r="XK225" s="2093"/>
      <c r="XL225" s="2093"/>
      <c r="XM225" s="2093"/>
      <c r="XN225" s="2093"/>
      <c r="XO225" s="2093"/>
      <c r="XP225" s="2093"/>
      <c r="XQ225" s="2093"/>
      <c r="XR225" s="2093"/>
      <c r="XS225" s="2093"/>
      <c r="XT225" s="2093"/>
      <c r="XU225" s="2093"/>
      <c r="XV225" s="2093"/>
      <c r="XW225" s="2093"/>
      <c r="XX225" s="2093"/>
      <c r="XY225" s="2093"/>
      <c r="XZ225" s="2093"/>
      <c r="YA225" s="2093"/>
      <c r="YB225" s="2093"/>
      <c r="YC225" s="2093"/>
      <c r="YD225" s="2093"/>
      <c r="YE225" s="2093"/>
      <c r="YF225" s="2093"/>
      <c r="YG225" s="2093"/>
      <c r="YH225" s="2093"/>
      <c r="YI225" s="2093"/>
      <c r="YJ225" s="2093"/>
      <c r="YK225" s="2093"/>
      <c r="YL225" s="2093"/>
      <c r="YM225" s="2093"/>
      <c r="YN225" s="2093"/>
      <c r="YO225" s="2093"/>
      <c r="YP225" s="2093"/>
      <c r="YQ225" s="2093"/>
      <c r="YR225" s="2093"/>
      <c r="YS225" s="2093"/>
      <c r="YT225" s="2093"/>
      <c r="YU225" s="2093"/>
      <c r="YV225" s="2093"/>
      <c r="YW225" s="2093"/>
      <c r="YX225" s="2093"/>
      <c r="YY225" s="2093"/>
      <c r="YZ225" s="2093"/>
      <c r="ZA225" s="2093"/>
      <c r="ZB225" s="2093"/>
      <c r="ZC225" s="2093"/>
      <c r="ZD225" s="2093"/>
      <c r="ZE225" s="2093"/>
      <c r="ZF225" s="2093"/>
      <c r="ZG225" s="2093"/>
      <c r="ZH225" s="2093"/>
      <c r="ZI225" s="2093"/>
      <c r="ZJ225" s="2093"/>
      <c r="ZK225" s="2093"/>
      <c r="ZL225" s="2093"/>
      <c r="ZM225" s="2093"/>
      <c r="ZN225" s="2093"/>
      <c r="ZO225" s="2093"/>
      <c r="ZP225" s="2093"/>
      <c r="ZQ225" s="2093"/>
      <c r="ZR225" s="2093"/>
      <c r="ZS225" s="2093"/>
      <c r="ZT225" s="2093"/>
      <c r="ZU225" s="2093"/>
      <c r="ZV225" s="2093"/>
      <c r="ZW225" s="2093"/>
      <c r="ZX225" s="2093"/>
      <c r="ZY225" s="2093"/>
      <c r="ZZ225" s="2093"/>
      <c r="AAA225" s="2093"/>
      <c r="AAB225" s="2093"/>
      <c r="AAC225" s="2093"/>
      <c r="AAD225" s="2093"/>
      <c r="AAE225" s="2093"/>
      <c r="AAF225" s="2093"/>
      <c r="AAG225" s="2093"/>
      <c r="AAH225" s="2093"/>
      <c r="AAI225" s="2093"/>
      <c r="AAJ225" s="2093"/>
      <c r="AAK225" s="2093"/>
      <c r="AAL225" s="2093"/>
      <c r="AAM225" s="2093"/>
      <c r="AAN225" s="2093"/>
      <c r="AAO225" s="2093"/>
      <c r="AAP225" s="2093"/>
      <c r="AAQ225" s="2093"/>
      <c r="AAR225" s="2093"/>
      <c r="AAS225" s="2093"/>
      <c r="AAT225" s="2093"/>
      <c r="AAU225" s="2093"/>
      <c r="AAV225" s="2093"/>
      <c r="AAW225" s="2093"/>
      <c r="AAX225" s="2093"/>
      <c r="AAY225" s="2093"/>
      <c r="AAZ225" s="2093"/>
      <c r="ABA225" s="2093"/>
      <c r="ABB225" s="2093"/>
      <c r="ABC225" s="2093"/>
      <c r="ABD225" s="2093"/>
      <c r="ABE225" s="2093"/>
      <c r="ABF225" s="2093"/>
      <c r="ABG225" s="2093"/>
      <c r="ABH225" s="2093"/>
      <c r="ABI225" s="2093"/>
      <c r="ABJ225" s="2093"/>
      <c r="ABK225" s="2093"/>
      <c r="ABL225" s="2093"/>
      <c r="ABM225" s="2093"/>
      <c r="ABN225" s="2093"/>
      <c r="ABO225" s="2093"/>
      <c r="ABP225" s="2093"/>
      <c r="ABQ225" s="2093"/>
      <c r="ABR225" s="2093"/>
      <c r="ABS225" s="2093"/>
      <c r="ABT225" s="2093"/>
      <c r="ABU225" s="2093"/>
      <c r="ABV225" s="2093"/>
      <c r="ABW225" s="2093"/>
      <c r="ABX225" s="2093"/>
      <c r="ABY225" s="2093"/>
      <c r="ABZ225" s="2093"/>
      <c r="ACA225" s="2093"/>
      <c r="ACB225" s="2093"/>
      <c r="ACC225" s="2093"/>
      <c r="ACD225" s="2093"/>
      <c r="ACE225" s="2093"/>
      <c r="ACF225" s="2093"/>
      <c r="ACG225" s="2093"/>
      <c r="ACH225" s="2093"/>
      <c r="ACI225" s="2093"/>
      <c r="ACJ225" s="2093"/>
      <c r="ACK225" s="2093"/>
      <c r="ACL225" s="2093"/>
      <c r="ACM225" s="2093"/>
      <c r="ACN225" s="2093"/>
      <c r="ACO225" s="2093"/>
      <c r="ACP225" s="2093"/>
      <c r="ACQ225" s="2093"/>
      <c r="ACR225" s="2093"/>
      <c r="ACS225" s="2093"/>
      <c r="ACT225" s="2093"/>
      <c r="ACU225" s="2093"/>
      <c r="ACV225" s="2093"/>
      <c r="ACW225" s="2093"/>
      <c r="ACX225" s="2093"/>
      <c r="ACY225" s="2093"/>
      <c r="ACZ225" s="2093"/>
      <c r="ADA225" s="2093"/>
      <c r="ADB225" s="2093"/>
      <c r="ADC225" s="2093"/>
      <c r="ADD225" s="2093"/>
      <c r="ADE225" s="2093"/>
      <c r="ADF225" s="2093"/>
      <c r="ADG225" s="2093"/>
      <c r="ADH225" s="2093"/>
      <c r="ADI225" s="2093"/>
      <c r="ADJ225" s="2093"/>
      <c r="ADK225" s="2093"/>
      <c r="ADL225" s="2093"/>
      <c r="ADM225" s="2093"/>
      <c r="ADN225" s="2093"/>
      <c r="ADO225" s="2093"/>
      <c r="ADP225" s="2093"/>
      <c r="ADQ225" s="2093"/>
      <c r="ADR225" s="2093"/>
      <c r="ADS225" s="2093"/>
      <c r="ADT225" s="2093"/>
      <c r="ADU225" s="2093"/>
      <c r="ADV225" s="2093"/>
      <c r="ADW225" s="2093"/>
      <c r="ADX225" s="2093"/>
      <c r="ADY225" s="2093"/>
      <c r="ADZ225" s="2093"/>
      <c r="AEA225" s="2093"/>
      <c r="AEB225" s="2093"/>
      <c r="AEC225" s="2093"/>
      <c r="AED225" s="2093"/>
      <c r="AEE225" s="2093"/>
      <c r="AEF225" s="2093"/>
      <c r="AEG225" s="2093"/>
      <c r="AEH225" s="2093"/>
      <c r="AEI225" s="2093"/>
      <c r="AEJ225" s="2093"/>
      <c r="AEK225" s="2093"/>
      <c r="AEL225" s="2093"/>
      <c r="AEM225" s="2093"/>
      <c r="AEN225" s="2093"/>
      <c r="AEO225" s="2093"/>
      <c r="AEP225" s="2093"/>
      <c r="AEQ225" s="2093"/>
      <c r="AER225" s="2093"/>
      <c r="AES225" s="2093"/>
      <c r="AET225" s="2093"/>
      <c r="AEU225" s="2093"/>
      <c r="AEV225" s="2093"/>
      <c r="AEW225" s="2093"/>
      <c r="AEX225" s="2093"/>
      <c r="AEY225" s="2093"/>
      <c r="AEZ225" s="2093"/>
      <c r="AFA225" s="2093"/>
      <c r="AFB225" s="2093"/>
      <c r="AFC225" s="2093"/>
      <c r="AFD225" s="2093"/>
      <c r="AFE225" s="2093"/>
      <c r="AFF225" s="2093"/>
      <c r="AFG225" s="2093"/>
      <c r="AFH225" s="2093"/>
      <c r="AFI225" s="2093"/>
      <c r="AFJ225" s="2093"/>
      <c r="AFK225" s="2093"/>
      <c r="AFL225" s="2093"/>
      <c r="AFM225" s="2093"/>
      <c r="AFN225" s="2093"/>
      <c r="AFO225" s="2093"/>
      <c r="AFP225" s="2093"/>
      <c r="AFQ225" s="2093"/>
      <c r="AFR225" s="2093"/>
      <c r="AFS225" s="2093"/>
      <c r="AFT225" s="2093"/>
      <c r="AFU225" s="2093"/>
      <c r="AFV225" s="2093"/>
      <c r="AFW225" s="2093"/>
      <c r="AFX225" s="2093"/>
      <c r="AFY225" s="2093"/>
      <c r="AFZ225" s="2093"/>
      <c r="AGA225" s="2093"/>
      <c r="AGB225" s="2093"/>
      <c r="AGC225" s="2093"/>
      <c r="AGD225" s="2093"/>
      <c r="AGE225" s="2093"/>
      <c r="AGF225" s="2093"/>
      <c r="AGG225" s="2093"/>
      <c r="AGH225" s="2093"/>
      <c r="AGI225" s="2093"/>
      <c r="AGJ225" s="2093"/>
      <c r="AGK225" s="2093"/>
      <c r="AGL225" s="2093"/>
      <c r="AGM225" s="2093"/>
      <c r="AGN225" s="2093"/>
      <c r="AGO225" s="2093"/>
      <c r="AGP225" s="2093"/>
      <c r="AGQ225" s="2093"/>
      <c r="AGR225" s="2093"/>
      <c r="AGS225" s="2093"/>
      <c r="AGT225" s="2093"/>
      <c r="AGU225" s="2093"/>
      <c r="AGV225" s="2093"/>
      <c r="AGW225" s="2093"/>
      <c r="AGX225" s="2093"/>
      <c r="AGY225" s="2093"/>
      <c r="AGZ225" s="2093"/>
      <c r="AHA225" s="2093"/>
      <c r="AHB225" s="2093"/>
      <c r="AHC225" s="2093"/>
      <c r="AHD225" s="2093"/>
      <c r="AHE225" s="2093"/>
      <c r="AHF225" s="2093"/>
      <c r="AHG225" s="2093"/>
      <c r="AHH225" s="2093"/>
      <c r="AHI225" s="2093"/>
      <c r="AHJ225" s="2093"/>
      <c r="AHK225" s="2093"/>
      <c r="AHL225" s="2093"/>
      <c r="AHM225" s="2093"/>
      <c r="AHN225" s="2093"/>
      <c r="AHO225" s="2093"/>
      <c r="AHP225" s="2093"/>
      <c r="AHQ225" s="2093"/>
      <c r="AHR225" s="2093"/>
      <c r="AHS225" s="2093"/>
      <c r="AHT225" s="2093"/>
      <c r="AHU225" s="2093"/>
      <c r="AHV225" s="2093"/>
      <c r="AHW225" s="2093"/>
      <c r="AHX225" s="2093"/>
      <c r="AHY225" s="2093"/>
      <c r="AHZ225" s="2093"/>
      <c r="AIA225" s="2093"/>
      <c r="AIB225" s="2093"/>
      <c r="AIC225" s="2093"/>
      <c r="AID225" s="2093"/>
      <c r="AIE225" s="2093"/>
      <c r="AIF225" s="2093"/>
      <c r="AIG225" s="2093"/>
      <c r="AIH225" s="2093"/>
      <c r="AII225" s="2093"/>
      <c r="AIJ225" s="2093"/>
      <c r="AIK225" s="2093"/>
      <c r="AIL225" s="2093"/>
      <c r="AIM225" s="2093"/>
      <c r="AIN225" s="2093"/>
      <c r="AIO225" s="2093"/>
      <c r="AIP225" s="2093"/>
      <c r="AIQ225" s="2093"/>
      <c r="AIR225" s="2093"/>
      <c r="AIS225" s="2093"/>
      <c r="AIT225" s="2093"/>
      <c r="AIU225" s="2093"/>
      <c r="AIV225" s="2093"/>
      <c r="AIW225" s="2093"/>
      <c r="AIX225" s="2093"/>
      <c r="AIY225" s="2093"/>
      <c r="AIZ225" s="2093"/>
      <c r="AJA225" s="2093"/>
      <c r="AJB225" s="2093"/>
      <c r="AJC225" s="2093"/>
      <c r="AJD225" s="2093"/>
      <c r="AJE225" s="2093"/>
      <c r="AJF225" s="2093"/>
      <c r="AJG225" s="2093"/>
      <c r="AJH225" s="2093"/>
      <c r="AJI225" s="2093"/>
      <c r="AJJ225" s="2093"/>
      <c r="AJK225" s="2093"/>
      <c r="AJL225" s="2093"/>
      <c r="AJM225" s="2093"/>
      <c r="AJN225" s="2093"/>
      <c r="AJO225" s="2093"/>
      <c r="AJP225" s="2093"/>
      <c r="AJQ225" s="2093"/>
      <c r="AJR225" s="2093"/>
      <c r="AJS225" s="2093"/>
      <c r="AJT225" s="2093"/>
      <c r="AJU225" s="2093"/>
      <c r="AJV225" s="2093"/>
      <c r="AJW225" s="2093"/>
      <c r="AJX225" s="2093"/>
      <c r="AJY225" s="2093"/>
      <c r="AJZ225" s="2093"/>
      <c r="AKA225" s="2093"/>
      <c r="AKB225" s="2093"/>
      <c r="AKC225" s="2093"/>
      <c r="AKD225" s="2093"/>
      <c r="AKE225" s="2093"/>
      <c r="AKF225" s="2093"/>
      <c r="AKG225" s="2093"/>
      <c r="AKH225" s="2093"/>
      <c r="AKI225" s="2093"/>
      <c r="AKJ225" s="2093"/>
      <c r="AKK225" s="2093"/>
      <c r="AKL225" s="2093"/>
      <c r="AKM225" s="2093"/>
      <c r="AKN225" s="2093"/>
      <c r="AKO225" s="2093"/>
      <c r="AKP225" s="2093"/>
      <c r="AKQ225" s="2093"/>
      <c r="AKR225" s="2093"/>
      <c r="AKS225" s="2093"/>
      <c r="AKT225" s="2093"/>
      <c r="AKU225" s="2093"/>
      <c r="AKV225" s="2093"/>
      <c r="AKW225" s="2093"/>
      <c r="AKX225" s="2093"/>
      <c r="AKY225" s="2093"/>
      <c r="AKZ225" s="2093"/>
      <c r="ALA225" s="2093"/>
      <c r="ALB225" s="2093"/>
      <c r="ALC225" s="2093"/>
      <c r="ALD225" s="2093"/>
      <c r="ALE225" s="2093"/>
      <c r="ALF225" s="2093"/>
      <c r="ALG225" s="2093"/>
      <c r="ALH225" s="2093"/>
      <c r="ALI225" s="2093"/>
      <c r="ALJ225" s="2093"/>
      <c r="ALK225" s="2093"/>
      <c r="ALL225" s="2093"/>
      <c r="ALM225" s="2093"/>
      <c r="ALN225" s="2093"/>
      <c r="ALO225" s="2093"/>
      <c r="ALP225" s="2093"/>
      <c r="ALQ225" s="2093"/>
      <c r="ALR225" s="2093"/>
      <c r="ALS225" s="2093"/>
      <c r="ALT225" s="2093"/>
      <c r="ALU225" s="2093"/>
      <c r="ALV225" s="2093"/>
      <c r="ALW225" s="2093"/>
      <c r="ALX225" s="2093"/>
      <c r="ALY225" s="2093"/>
      <c r="ALZ225" s="2093"/>
      <c r="AMA225" s="2093"/>
      <c r="AMB225" s="2093"/>
      <c r="AMC225" s="2093"/>
      <c r="AMD225" s="2093"/>
      <c r="AME225" s="2093"/>
      <c r="AMF225" s="2093"/>
      <c r="AMG225" s="2093"/>
      <c r="AMH225" s="2093"/>
      <c r="AMI225" s="2093"/>
      <c r="AMJ225" s="2093"/>
      <c r="AMK225" s="2093"/>
      <c r="AML225" s="2093"/>
      <c r="AMM225" s="2093"/>
      <c r="AMN225" s="2093"/>
      <c r="AMO225" s="2093"/>
      <c r="AMP225" s="2093"/>
      <c r="AMQ225" s="2093"/>
      <c r="AMR225" s="2093"/>
      <c r="AMS225" s="2093"/>
      <c r="AMT225" s="2093"/>
      <c r="AMU225" s="2093"/>
      <c r="AMV225" s="2093"/>
      <c r="AMW225" s="2093"/>
      <c r="AMX225" s="2093"/>
      <c r="AMY225" s="2093"/>
      <c r="AMZ225" s="2093"/>
      <c r="ANA225" s="2093"/>
      <c r="ANB225" s="2093"/>
      <c r="ANC225" s="2093"/>
      <c r="AND225" s="2093"/>
      <c r="ANE225" s="2093"/>
      <c r="ANF225" s="2093"/>
      <c r="ANG225" s="2093"/>
      <c r="ANH225" s="2093"/>
      <c r="ANI225" s="2093"/>
      <c r="ANJ225" s="2093"/>
      <c r="ANK225" s="2093"/>
      <c r="ANL225" s="2093"/>
      <c r="ANM225" s="2093"/>
      <c r="ANN225" s="2093"/>
      <c r="ANO225" s="2093"/>
      <c r="ANP225" s="2093"/>
      <c r="ANQ225" s="2093"/>
      <c r="ANR225" s="2093"/>
      <c r="ANS225" s="2093"/>
      <c r="ANT225" s="2093"/>
      <c r="ANU225" s="2093"/>
      <c r="ANV225" s="2093"/>
      <c r="ANW225" s="2093"/>
      <c r="ANX225" s="2093"/>
      <c r="ANY225" s="2093"/>
      <c r="ANZ225" s="2093"/>
      <c r="AOA225" s="2093"/>
      <c r="AOB225" s="2093"/>
      <c r="AOC225" s="2093"/>
      <c r="AOD225" s="2093"/>
      <c r="AOE225" s="2093"/>
      <c r="AOF225" s="2093"/>
      <c r="AOG225" s="2093"/>
      <c r="AOH225" s="2093"/>
      <c r="AOI225" s="2093"/>
      <c r="AOJ225" s="2093"/>
      <c r="AOK225" s="2093"/>
      <c r="AOL225" s="2093"/>
      <c r="AOM225" s="2093"/>
      <c r="AON225" s="2093"/>
      <c r="AOO225" s="2093"/>
      <c r="AOP225" s="2093"/>
      <c r="AOQ225" s="2093"/>
      <c r="AOR225" s="2093"/>
      <c r="AOS225" s="2093"/>
      <c r="AOT225" s="2093"/>
      <c r="AOU225" s="2093"/>
      <c r="AOV225" s="2093"/>
      <c r="AOW225" s="2093"/>
      <c r="AOX225" s="2093"/>
      <c r="AOY225" s="2093"/>
      <c r="AOZ225" s="2093"/>
      <c r="APA225" s="2093"/>
      <c r="APB225" s="2093"/>
      <c r="APC225" s="2093"/>
      <c r="APD225" s="2093"/>
      <c r="APE225" s="2093"/>
      <c r="APF225" s="2093"/>
      <c r="APG225" s="2093"/>
      <c r="APH225" s="2093"/>
      <c r="API225" s="2093"/>
      <c r="APJ225" s="2093"/>
      <c r="APK225" s="2093"/>
      <c r="APL225" s="2093"/>
      <c r="APM225" s="2093"/>
      <c r="APN225" s="2093"/>
      <c r="APO225" s="2093"/>
      <c r="APP225" s="2093"/>
      <c r="APQ225" s="2093"/>
      <c r="APR225" s="2093"/>
      <c r="APS225" s="2093"/>
      <c r="APT225" s="2093"/>
      <c r="APU225" s="2093"/>
      <c r="APV225" s="2093"/>
      <c r="APW225" s="2093"/>
      <c r="APX225" s="2093"/>
      <c r="APY225" s="2093"/>
      <c r="APZ225" s="2093"/>
      <c r="AQA225" s="2093"/>
      <c r="AQB225" s="2093"/>
      <c r="AQC225" s="2093"/>
      <c r="AQD225" s="2093"/>
      <c r="AQE225" s="2093"/>
      <c r="AQF225" s="2093"/>
      <c r="AQG225" s="2093"/>
      <c r="AQH225" s="2093"/>
      <c r="AQI225" s="2093"/>
      <c r="AQJ225" s="2093"/>
      <c r="AQK225" s="2093"/>
      <c r="AQL225" s="2093"/>
      <c r="AQM225" s="2093"/>
      <c r="AQN225" s="2093"/>
      <c r="AQO225" s="2093"/>
      <c r="AQP225" s="2093"/>
      <c r="AQQ225" s="2093"/>
      <c r="AQR225" s="2093"/>
      <c r="AQS225" s="2093"/>
      <c r="AQT225" s="2093"/>
      <c r="AQU225" s="2093"/>
      <c r="AQV225" s="2093"/>
      <c r="AQW225" s="2093"/>
      <c r="AQX225" s="2093"/>
      <c r="AQY225" s="2093"/>
      <c r="AQZ225" s="2093"/>
      <c r="ARA225" s="2093"/>
      <c r="ARB225" s="2093"/>
      <c r="ARC225" s="2093"/>
      <c r="ARD225" s="2093"/>
      <c r="ARE225" s="2093"/>
      <c r="ARF225" s="2093"/>
      <c r="ARG225" s="2093"/>
      <c r="ARH225" s="2093"/>
      <c r="ARI225" s="2093"/>
      <c r="ARJ225" s="2093"/>
      <c r="ARK225" s="2093"/>
      <c r="ARL225" s="2093"/>
      <c r="ARM225" s="2093"/>
      <c r="ARN225" s="2093"/>
      <c r="ARO225" s="2093"/>
      <c r="ARP225" s="2093"/>
      <c r="ARQ225" s="2093"/>
      <c r="ARR225" s="2093"/>
      <c r="ARS225" s="2093"/>
      <c r="ART225" s="2093"/>
      <c r="ARU225" s="2093"/>
      <c r="ARV225" s="2093"/>
      <c r="ARW225" s="2093"/>
      <c r="ARX225" s="2093"/>
      <c r="ARY225" s="2093"/>
      <c r="ARZ225" s="2093"/>
      <c r="ASA225" s="2093"/>
      <c r="ASB225" s="2093"/>
      <c r="ASC225" s="2093"/>
      <c r="ASD225" s="2093"/>
      <c r="ASE225" s="2093"/>
      <c r="ASF225" s="2093"/>
      <c r="ASG225" s="2093"/>
      <c r="ASH225" s="2093"/>
      <c r="ASI225" s="2093"/>
      <c r="ASJ225" s="2093"/>
      <c r="ASK225" s="2093"/>
      <c r="ASL225" s="2093"/>
      <c r="ASM225" s="2093"/>
      <c r="ASN225" s="2093"/>
      <c r="ASO225" s="2093"/>
      <c r="ASP225" s="2093"/>
      <c r="ASQ225" s="2093"/>
      <c r="ASR225" s="2093"/>
      <c r="ASS225" s="2093"/>
      <c r="AST225" s="2093"/>
      <c r="ASU225" s="2093"/>
      <c r="ASV225" s="2093"/>
      <c r="ASW225" s="2093"/>
      <c r="ASX225" s="2093"/>
      <c r="ASY225" s="2093"/>
      <c r="ASZ225" s="2093"/>
      <c r="ATA225" s="2093"/>
      <c r="ATB225" s="2093"/>
      <c r="ATC225" s="2093"/>
      <c r="ATD225" s="2093"/>
      <c r="ATE225" s="2093"/>
      <c r="ATF225" s="2093"/>
      <c r="ATG225" s="2093"/>
      <c r="ATH225" s="2093"/>
      <c r="ATI225" s="2093"/>
      <c r="ATJ225" s="2093"/>
      <c r="ATK225" s="2093"/>
      <c r="ATL225" s="2093"/>
      <c r="ATM225" s="2093"/>
      <c r="ATN225" s="2093"/>
      <c r="ATO225" s="2093"/>
      <c r="ATP225" s="2093"/>
      <c r="ATQ225" s="2093"/>
      <c r="ATR225" s="2093"/>
      <c r="ATS225" s="2093"/>
      <c r="ATT225" s="2093"/>
      <c r="ATU225" s="2093"/>
      <c r="ATV225" s="2093"/>
      <c r="ATW225" s="2093"/>
      <c r="ATX225" s="2093"/>
      <c r="ATY225" s="2093"/>
      <c r="ATZ225" s="2093"/>
      <c r="AUA225" s="2093"/>
      <c r="AUB225" s="2093"/>
      <c r="AUC225" s="2093"/>
      <c r="AUD225" s="2093"/>
      <c r="AUE225" s="2093"/>
      <c r="AUF225" s="2093"/>
      <c r="AUG225" s="2093"/>
      <c r="AUH225" s="2093"/>
      <c r="AUI225" s="2093"/>
      <c r="AUJ225" s="2093"/>
      <c r="AUK225" s="2093"/>
      <c r="AUL225" s="2093"/>
      <c r="AUM225" s="2093"/>
      <c r="AUN225" s="2093"/>
      <c r="AUO225" s="2093"/>
      <c r="AUP225" s="2093"/>
      <c r="AUQ225" s="2093"/>
      <c r="AUR225" s="2093"/>
      <c r="AUS225" s="2093"/>
      <c r="AUT225" s="2093"/>
      <c r="AUU225" s="2093"/>
      <c r="AUV225" s="2093"/>
      <c r="AUW225" s="2093"/>
      <c r="AUX225" s="2093"/>
      <c r="AUY225" s="2093"/>
      <c r="AUZ225" s="2093"/>
      <c r="AVA225" s="2093"/>
      <c r="AVB225" s="2093"/>
      <c r="AVC225" s="2093"/>
      <c r="AVD225" s="2093"/>
      <c r="AVE225" s="2093"/>
      <c r="AVF225" s="2093"/>
      <c r="AVG225" s="2093"/>
      <c r="AVH225" s="2093"/>
      <c r="AVI225" s="2093"/>
      <c r="AVJ225" s="2093"/>
      <c r="AVK225" s="2093"/>
      <c r="AVL225" s="2093"/>
      <c r="AVM225" s="2093"/>
      <c r="AVN225" s="2093"/>
      <c r="AVO225" s="2093"/>
      <c r="AVP225" s="2093"/>
      <c r="AVQ225" s="2093"/>
      <c r="AVR225" s="2093"/>
      <c r="AVS225" s="2093"/>
      <c r="AVT225" s="2093"/>
      <c r="AVU225" s="2093"/>
      <c r="AVV225" s="2093"/>
      <c r="AVW225" s="2093"/>
      <c r="AVX225" s="2093"/>
      <c r="AVY225" s="2093"/>
      <c r="AVZ225" s="2093"/>
      <c r="AWA225" s="2093"/>
      <c r="AWB225" s="2093"/>
      <c r="AWC225" s="2093"/>
      <c r="AWD225" s="2093"/>
      <c r="AWE225" s="2093"/>
      <c r="AWF225" s="2093"/>
      <c r="AWG225" s="2093"/>
      <c r="AWH225" s="2093"/>
      <c r="AWI225" s="2093"/>
      <c r="AWJ225" s="2093"/>
      <c r="AWK225" s="2093"/>
      <c r="AWL225" s="2093"/>
      <c r="AWM225" s="2093"/>
      <c r="AWN225" s="2093"/>
      <c r="AWO225" s="2093"/>
      <c r="AWP225" s="2093"/>
      <c r="AWQ225" s="2093"/>
      <c r="AWR225" s="2093"/>
      <c r="AWS225" s="2093"/>
      <c r="AWT225" s="2093"/>
      <c r="AWU225" s="2093"/>
      <c r="AWV225" s="2093"/>
      <c r="AWW225" s="2093"/>
      <c r="AWX225" s="2093"/>
      <c r="AWY225" s="2093"/>
      <c r="AWZ225" s="2093"/>
      <c r="AXA225" s="2093"/>
      <c r="AXB225" s="2093"/>
      <c r="AXC225" s="2093"/>
      <c r="AXD225" s="2093"/>
      <c r="AXE225" s="2093"/>
      <c r="AXF225" s="2093"/>
      <c r="AXG225" s="2093"/>
      <c r="AXH225" s="2093"/>
      <c r="AXI225" s="2093"/>
      <c r="AXJ225" s="2093"/>
    </row>
    <row r="226" spans="1:1310" s="2094" customFormat="1" ht="23.25" customHeight="1">
      <c r="A226" s="2095"/>
      <c r="B226" s="2098" t="s">
        <v>1702</v>
      </c>
      <c r="C226" s="2098"/>
      <c r="D226" s="2098"/>
      <c r="E226" s="2098"/>
      <c r="F226" s="2100"/>
      <c r="G226" s="2098" t="s">
        <v>1703</v>
      </c>
      <c r="H226" s="2098"/>
      <c r="I226" s="2098"/>
      <c r="J226" s="2100"/>
      <c r="K226" s="2101" t="s">
        <v>1704</v>
      </c>
      <c r="L226" s="2101"/>
      <c r="M226" s="2101"/>
      <c r="N226" s="2100"/>
      <c r="O226" s="2098" t="s">
        <v>1705</v>
      </c>
      <c r="P226" s="2098"/>
      <c r="Q226" s="2100"/>
      <c r="R226" s="681"/>
      <c r="S226" s="681"/>
      <c r="T226" s="681"/>
      <c r="U226" s="681"/>
      <c r="V226" s="681"/>
      <c r="W226" s="681"/>
      <c r="X226" s="681"/>
      <c r="Y226" s="681"/>
      <c r="Z226" s="681"/>
      <c r="AA226" s="681"/>
      <c r="AB226" s="681"/>
      <c r="AC226" s="681"/>
      <c r="AD226" s="2093"/>
      <c r="AE226" s="2093"/>
      <c r="AF226" s="2093"/>
      <c r="AG226" s="2093"/>
      <c r="AH226" s="2093"/>
      <c r="AI226" s="2093"/>
      <c r="AJ226" s="2093"/>
      <c r="AK226" s="2093"/>
      <c r="AL226" s="2093"/>
      <c r="AM226" s="2093"/>
      <c r="AN226" s="2093"/>
      <c r="AO226" s="2093"/>
      <c r="AP226" s="2093"/>
      <c r="AQ226" s="2093"/>
      <c r="AR226" s="2093"/>
      <c r="AS226" s="2093"/>
      <c r="AT226" s="2093"/>
      <c r="AU226" s="2093"/>
      <c r="AV226" s="2093"/>
      <c r="AW226" s="2093"/>
      <c r="AX226" s="2093"/>
      <c r="AY226" s="2093"/>
      <c r="AZ226" s="2093"/>
      <c r="BA226" s="2093"/>
      <c r="BB226" s="2093"/>
      <c r="BC226" s="2093"/>
      <c r="BD226" s="2093"/>
      <c r="BE226" s="2093"/>
      <c r="BF226" s="2093"/>
      <c r="BG226" s="2093"/>
      <c r="BH226" s="2093"/>
      <c r="BI226" s="2093"/>
      <c r="BJ226" s="2093"/>
      <c r="BK226" s="2093"/>
      <c r="BL226" s="2093"/>
      <c r="BM226" s="2093"/>
      <c r="BN226" s="2093"/>
      <c r="BO226" s="2093"/>
      <c r="BP226" s="2093"/>
      <c r="BQ226" s="2093"/>
      <c r="BR226" s="2093"/>
      <c r="BS226" s="2093"/>
      <c r="BT226" s="2093"/>
      <c r="BU226" s="2093"/>
      <c r="BV226" s="2093"/>
      <c r="BW226" s="2093"/>
      <c r="BX226" s="2093"/>
      <c r="BY226" s="2093"/>
      <c r="BZ226" s="2093"/>
      <c r="CA226" s="2093"/>
      <c r="CB226" s="2093"/>
      <c r="CC226" s="2093"/>
      <c r="CD226" s="2093"/>
      <c r="CE226" s="2093"/>
      <c r="CF226" s="2093"/>
      <c r="CG226" s="2093"/>
      <c r="CH226" s="2093"/>
      <c r="CI226" s="2093"/>
      <c r="CJ226" s="2093"/>
      <c r="CK226" s="2093"/>
      <c r="CL226" s="2093"/>
      <c r="CM226" s="2093"/>
      <c r="CN226" s="2093"/>
      <c r="CO226" s="2093"/>
      <c r="CP226" s="2093"/>
      <c r="CQ226" s="2093"/>
      <c r="CR226" s="2093"/>
      <c r="CS226" s="2093"/>
      <c r="CT226" s="2093"/>
      <c r="CU226" s="2093"/>
      <c r="CV226" s="2093"/>
      <c r="CW226" s="2093"/>
      <c r="CX226" s="2093"/>
      <c r="CY226" s="2093"/>
      <c r="CZ226" s="2093"/>
      <c r="DA226" s="2093"/>
      <c r="DB226" s="2093"/>
      <c r="DC226" s="2093"/>
      <c r="DD226" s="2093"/>
      <c r="DE226" s="2093"/>
      <c r="DF226" s="2093"/>
      <c r="DG226" s="2093"/>
      <c r="DH226" s="2093"/>
      <c r="DI226" s="2093"/>
      <c r="DJ226" s="2093"/>
      <c r="DK226" s="2093"/>
      <c r="DL226" s="2093"/>
      <c r="DM226" s="2093"/>
      <c r="DN226" s="2093"/>
      <c r="DO226" s="2093"/>
      <c r="DP226" s="2093"/>
      <c r="DQ226" s="2093"/>
      <c r="DR226" s="2093"/>
      <c r="DS226" s="2093"/>
      <c r="DT226" s="2093"/>
      <c r="DU226" s="2093"/>
      <c r="DV226" s="2093"/>
      <c r="DW226" s="2093"/>
      <c r="DX226" s="2093"/>
      <c r="DY226" s="2093"/>
      <c r="DZ226" s="2093"/>
      <c r="EA226" s="2093"/>
      <c r="EB226" s="2093"/>
      <c r="EC226" s="2093"/>
      <c r="ED226" s="2093"/>
      <c r="EE226" s="2093"/>
      <c r="EF226" s="2093"/>
      <c r="EG226" s="2093"/>
      <c r="EH226" s="2093"/>
      <c r="EI226" s="2093"/>
      <c r="EJ226" s="2093"/>
      <c r="EK226" s="2093"/>
      <c r="EL226" s="2093"/>
      <c r="EM226" s="2093"/>
      <c r="EN226" s="2093"/>
      <c r="EO226" s="2093"/>
      <c r="EP226" s="2093"/>
      <c r="EQ226" s="2093"/>
      <c r="ER226" s="2093"/>
      <c r="ES226" s="2093"/>
      <c r="ET226" s="2093"/>
      <c r="EU226" s="2093"/>
      <c r="EV226" s="2093"/>
      <c r="EW226" s="2093"/>
      <c r="EX226" s="2093"/>
      <c r="EY226" s="2093"/>
      <c r="EZ226" s="2093"/>
      <c r="FA226" s="2093"/>
      <c r="FB226" s="2093"/>
      <c r="FC226" s="2093"/>
      <c r="FD226" s="2093"/>
      <c r="FE226" s="2093"/>
      <c r="FF226" s="2093"/>
      <c r="FG226" s="2093"/>
      <c r="FH226" s="2093"/>
      <c r="FI226" s="2093"/>
      <c r="FJ226" s="2093"/>
      <c r="FK226" s="2093"/>
      <c r="FL226" s="2093"/>
      <c r="FM226" s="2093"/>
      <c r="FN226" s="2093"/>
      <c r="FO226" s="2093"/>
      <c r="FP226" s="2093"/>
      <c r="FQ226" s="2093"/>
      <c r="FR226" s="2093"/>
      <c r="FS226" s="2093"/>
      <c r="FT226" s="2093"/>
      <c r="FU226" s="2093"/>
      <c r="FV226" s="2093"/>
      <c r="FW226" s="2093"/>
      <c r="FX226" s="2093"/>
      <c r="FY226" s="2093"/>
      <c r="FZ226" s="2093"/>
      <c r="GA226" s="2093"/>
      <c r="GB226" s="2093"/>
      <c r="GC226" s="2093"/>
      <c r="GD226" s="2093"/>
      <c r="GE226" s="2093"/>
      <c r="GF226" s="2093"/>
      <c r="GG226" s="2093"/>
      <c r="GH226" s="2093"/>
      <c r="GI226" s="2093"/>
      <c r="GJ226" s="2093"/>
      <c r="GK226" s="2093"/>
      <c r="GL226" s="2093"/>
      <c r="GM226" s="2093"/>
      <c r="GN226" s="2093"/>
      <c r="GO226" s="2093"/>
      <c r="GP226" s="2093"/>
      <c r="GQ226" s="2093"/>
      <c r="GR226" s="2093"/>
      <c r="GS226" s="2093"/>
      <c r="GT226" s="2093"/>
      <c r="GU226" s="2093"/>
      <c r="GV226" s="2093"/>
      <c r="GW226" s="2093"/>
      <c r="GX226" s="2093"/>
      <c r="GY226" s="2093"/>
      <c r="GZ226" s="2093"/>
      <c r="HA226" s="2093"/>
      <c r="HB226" s="2093"/>
      <c r="HC226" s="2093"/>
      <c r="HD226" s="2093"/>
      <c r="HE226" s="2093"/>
      <c r="HF226" s="2093"/>
      <c r="HG226" s="2093"/>
      <c r="HH226" s="2093"/>
      <c r="HI226" s="2093"/>
      <c r="HJ226" s="2093"/>
      <c r="HK226" s="2093"/>
      <c r="HL226" s="2093"/>
      <c r="HM226" s="2093"/>
      <c r="HN226" s="2093"/>
      <c r="HO226" s="2093"/>
      <c r="HP226" s="2093"/>
      <c r="HQ226" s="2093"/>
      <c r="HR226" s="2093"/>
      <c r="HS226" s="2093"/>
      <c r="HT226" s="2093"/>
      <c r="HU226" s="2093"/>
      <c r="HV226" s="2093"/>
      <c r="HW226" s="2093"/>
      <c r="HX226" s="2093"/>
      <c r="HY226" s="2093"/>
      <c r="HZ226" s="2093"/>
      <c r="IA226" s="2093"/>
      <c r="IB226" s="2093"/>
      <c r="IC226" s="2093"/>
      <c r="ID226" s="2093"/>
      <c r="IE226" s="2093"/>
      <c r="IF226" s="2093"/>
      <c r="IG226" s="2093"/>
      <c r="IH226" s="2093"/>
      <c r="II226" s="2093"/>
      <c r="IJ226" s="2093"/>
      <c r="IK226" s="2093"/>
      <c r="IL226" s="2093"/>
      <c r="IM226" s="2093"/>
      <c r="IN226" s="2093"/>
      <c r="IO226" s="2093"/>
      <c r="IP226" s="2093"/>
      <c r="IQ226" s="2093"/>
      <c r="IR226" s="2093"/>
      <c r="IS226" s="2093"/>
      <c r="IT226" s="2093"/>
      <c r="IU226" s="2093"/>
      <c r="IV226" s="2093"/>
      <c r="IW226" s="2093"/>
      <c r="IX226" s="2093"/>
      <c r="IY226" s="2093"/>
      <c r="IZ226" s="2093"/>
      <c r="JA226" s="2093"/>
      <c r="JB226" s="2093"/>
      <c r="JC226" s="2093"/>
      <c r="JD226" s="2093"/>
      <c r="JE226" s="2093"/>
      <c r="JF226" s="2093"/>
      <c r="JG226" s="2093"/>
      <c r="JH226" s="2093"/>
      <c r="JI226" s="2093"/>
      <c r="JJ226" s="2093"/>
      <c r="JK226" s="2093"/>
      <c r="JL226" s="2093"/>
      <c r="JM226" s="2093"/>
      <c r="JN226" s="2093"/>
      <c r="JO226" s="2093"/>
      <c r="JP226" s="2093"/>
      <c r="JQ226" s="2093"/>
      <c r="JR226" s="2093"/>
      <c r="JS226" s="2093"/>
      <c r="JT226" s="2093"/>
      <c r="JU226" s="2093"/>
      <c r="JV226" s="2093"/>
      <c r="JW226" s="2093"/>
      <c r="JX226" s="2093"/>
      <c r="JY226" s="2093"/>
      <c r="JZ226" s="2093"/>
      <c r="KA226" s="2093"/>
      <c r="KB226" s="2093"/>
      <c r="KC226" s="2093"/>
      <c r="KD226" s="2093"/>
      <c r="KE226" s="2093"/>
      <c r="KF226" s="2093"/>
      <c r="KG226" s="2093"/>
      <c r="KH226" s="2093"/>
      <c r="KI226" s="2093"/>
      <c r="KJ226" s="2093"/>
      <c r="KK226" s="2093"/>
      <c r="KL226" s="2093"/>
      <c r="KM226" s="2093"/>
      <c r="KN226" s="2093"/>
      <c r="KO226" s="2093"/>
      <c r="KP226" s="2093"/>
      <c r="KQ226" s="2093"/>
      <c r="KR226" s="2093"/>
      <c r="KS226" s="2093"/>
      <c r="KT226" s="2093"/>
      <c r="KU226" s="2093"/>
      <c r="KV226" s="2093"/>
      <c r="KW226" s="2093"/>
      <c r="KX226" s="2093"/>
      <c r="KY226" s="2093"/>
      <c r="KZ226" s="2093"/>
      <c r="LA226" s="2093"/>
      <c r="LB226" s="2093"/>
      <c r="LC226" s="2093"/>
      <c r="LD226" s="2093"/>
      <c r="LE226" s="2093"/>
      <c r="LF226" s="2093"/>
      <c r="LG226" s="2093"/>
      <c r="LH226" s="2093"/>
      <c r="LI226" s="2093"/>
      <c r="LJ226" s="2093"/>
      <c r="LK226" s="2093"/>
      <c r="LL226" s="2093"/>
      <c r="LM226" s="2093"/>
      <c r="LN226" s="2093"/>
      <c r="LO226" s="2093"/>
      <c r="LP226" s="2093"/>
      <c r="LQ226" s="2093"/>
      <c r="LR226" s="2093"/>
      <c r="LS226" s="2093"/>
      <c r="LT226" s="2093"/>
      <c r="LU226" s="2093"/>
      <c r="LV226" s="2093"/>
      <c r="LW226" s="2093"/>
      <c r="LX226" s="2093"/>
      <c r="LY226" s="2093"/>
      <c r="LZ226" s="2093"/>
      <c r="MA226" s="2093"/>
      <c r="MB226" s="2093"/>
      <c r="MC226" s="2093"/>
      <c r="MD226" s="2093"/>
      <c r="ME226" s="2093"/>
      <c r="MF226" s="2093"/>
      <c r="MG226" s="2093"/>
      <c r="MH226" s="2093"/>
      <c r="MI226" s="2093"/>
      <c r="MJ226" s="2093"/>
      <c r="MK226" s="2093"/>
      <c r="ML226" s="2093"/>
      <c r="MM226" s="2093"/>
      <c r="MN226" s="2093"/>
      <c r="MO226" s="2093"/>
      <c r="MP226" s="2093"/>
      <c r="MQ226" s="2093"/>
      <c r="MR226" s="2093"/>
      <c r="MS226" s="2093"/>
      <c r="MT226" s="2093"/>
      <c r="MU226" s="2093"/>
      <c r="MV226" s="2093"/>
      <c r="MW226" s="2093"/>
      <c r="MX226" s="2093"/>
      <c r="MY226" s="2093"/>
      <c r="MZ226" s="2093"/>
      <c r="NA226" s="2093"/>
      <c r="NB226" s="2093"/>
      <c r="NC226" s="2093"/>
      <c r="ND226" s="2093"/>
      <c r="NE226" s="2093"/>
      <c r="NF226" s="2093"/>
      <c r="NG226" s="2093"/>
      <c r="NH226" s="2093"/>
      <c r="NI226" s="2093"/>
      <c r="NJ226" s="2093"/>
      <c r="NK226" s="2093"/>
      <c r="NL226" s="2093"/>
      <c r="NM226" s="2093"/>
      <c r="NN226" s="2093"/>
      <c r="NO226" s="2093"/>
      <c r="NP226" s="2093"/>
      <c r="NQ226" s="2093"/>
      <c r="NR226" s="2093"/>
      <c r="NS226" s="2093"/>
      <c r="NT226" s="2093"/>
      <c r="NU226" s="2093"/>
      <c r="NV226" s="2093"/>
      <c r="NW226" s="2093"/>
      <c r="NX226" s="2093"/>
      <c r="NY226" s="2093"/>
      <c r="NZ226" s="2093"/>
      <c r="OA226" s="2093"/>
      <c r="OB226" s="2093"/>
      <c r="OC226" s="2093"/>
      <c r="OD226" s="2093"/>
      <c r="OE226" s="2093"/>
      <c r="OF226" s="2093"/>
      <c r="OG226" s="2093"/>
      <c r="OH226" s="2093"/>
      <c r="OI226" s="2093"/>
      <c r="OJ226" s="2093"/>
      <c r="OK226" s="2093"/>
      <c r="OL226" s="2093"/>
      <c r="OM226" s="2093"/>
      <c r="ON226" s="2093"/>
      <c r="OO226" s="2093"/>
      <c r="OP226" s="2093"/>
      <c r="OQ226" s="2093"/>
      <c r="OR226" s="2093"/>
      <c r="OS226" s="2093"/>
      <c r="OT226" s="2093"/>
      <c r="OU226" s="2093"/>
      <c r="OV226" s="2093"/>
      <c r="OW226" s="2093"/>
      <c r="OX226" s="2093"/>
      <c r="OY226" s="2093"/>
      <c r="OZ226" s="2093"/>
      <c r="PA226" s="2093"/>
      <c r="PB226" s="2093"/>
      <c r="PC226" s="2093"/>
      <c r="PD226" s="2093"/>
      <c r="PE226" s="2093"/>
      <c r="PF226" s="2093"/>
      <c r="PG226" s="2093"/>
      <c r="PH226" s="2093"/>
      <c r="PI226" s="2093"/>
      <c r="PJ226" s="2093"/>
      <c r="PK226" s="2093"/>
      <c r="PL226" s="2093"/>
      <c r="PM226" s="2093"/>
      <c r="PN226" s="2093"/>
      <c r="PO226" s="2093"/>
      <c r="PP226" s="2093"/>
      <c r="PQ226" s="2093"/>
      <c r="PR226" s="2093"/>
      <c r="PS226" s="2093"/>
      <c r="PT226" s="2093"/>
      <c r="PU226" s="2093"/>
      <c r="PV226" s="2093"/>
      <c r="PW226" s="2093"/>
      <c r="PX226" s="2093"/>
      <c r="PY226" s="2093"/>
      <c r="PZ226" s="2093"/>
      <c r="QA226" s="2093"/>
      <c r="QB226" s="2093"/>
      <c r="QC226" s="2093"/>
      <c r="QD226" s="2093"/>
      <c r="QE226" s="2093"/>
      <c r="QF226" s="2093"/>
      <c r="QG226" s="2093"/>
      <c r="QH226" s="2093"/>
      <c r="QI226" s="2093"/>
      <c r="QJ226" s="2093"/>
      <c r="QK226" s="2093"/>
      <c r="QL226" s="2093"/>
      <c r="QM226" s="2093"/>
      <c r="QN226" s="2093"/>
      <c r="QO226" s="2093"/>
      <c r="QP226" s="2093"/>
      <c r="QQ226" s="2093"/>
      <c r="QR226" s="2093"/>
      <c r="QS226" s="2093"/>
      <c r="QT226" s="2093"/>
      <c r="QU226" s="2093"/>
      <c r="QV226" s="2093"/>
      <c r="QW226" s="2093"/>
      <c r="QX226" s="2093"/>
      <c r="QY226" s="2093"/>
      <c r="QZ226" s="2093"/>
      <c r="RA226" s="2093"/>
      <c r="RB226" s="2093"/>
      <c r="RC226" s="2093"/>
      <c r="RD226" s="2093"/>
      <c r="RE226" s="2093"/>
      <c r="RF226" s="2093"/>
      <c r="RG226" s="2093"/>
      <c r="RH226" s="2093"/>
      <c r="RI226" s="2093"/>
      <c r="RJ226" s="2093"/>
      <c r="RK226" s="2093"/>
      <c r="RL226" s="2093"/>
      <c r="RM226" s="2093"/>
      <c r="RN226" s="2093"/>
      <c r="RO226" s="2093"/>
      <c r="RP226" s="2093"/>
      <c r="RQ226" s="2093"/>
      <c r="RR226" s="2093"/>
      <c r="RS226" s="2093"/>
      <c r="RT226" s="2093"/>
      <c r="RU226" s="2093"/>
      <c r="RV226" s="2093"/>
      <c r="RW226" s="2093"/>
      <c r="RX226" s="2093"/>
      <c r="RY226" s="2093"/>
      <c r="RZ226" s="2093"/>
      <c r="SA226" s="2093"/>
      <c r="SB226" s="2093"/>
      <c r="SC226" s="2093"/>
      <c r="SD226" s="2093"/>
      <c r="SE226" s="2093"/>
      <c r="SF226" s="2093"/>
      <c r="SG226" s="2093"/>
      <c r="SH226" s="2093"/>
      <c r="SI226" s="2093"/>
      <c r="SJ226" s="2093"/>
      <c r="SK226" s="2093"/>
      <c r="SL226" s="2093"/>
      <c r="SM226" s="2093"/>
      <c r="SN226" s="2093"/>
      <c r="SO226" s="2093"/>
      <c r="SP226" s="2093"/>
      <c r="SQ226" s="2093"/>
      <c r="SR226" s="2093"/>
      <c r="SS226" s="2093"/>
      <c r="ST226" s="2093"/>
      <c r="SU226" s="2093"/>
      <c r="SV226" s="2093"/>
      <c r="SW226" s="2093"/>
      <c r="SX226" s="2093"/>
      <c r="SY226" s="2093"/>
      <c r="SZ226" s="2093"/>
      <c r="TA226" s="2093"/>
      <c r="TB226" s="2093"/>
      <c r="TC226" s="2093"/>
      <c r="TD226" s="2093"/>
      <c r="TE226" s="2093"/>
      <c r="TF226" s="2093"/>
      <c r="TG226" s="2093"/>
      <c r="TH226" s="2093"/>
      <c r="TI226" s="2093"/>
      <c r="TJ226" s="2093"/>
      <c r="TK226" s="2093"/>
      <c r="TL226" s="2093"/>
      <c r="TM226" s="2093"/>
      <c r="TN226" s="2093"/>
      <c r="TO226" s="2093"/>
      <c r="TP226" s="2093"/>
      <c r="TQ226" s="2093"/>
      <c r="TR226" s="2093"/>
      <c r="TS226" s="2093"/>
      <c r="TT226" s="2093"/>
      <c r="TU226" s="2093"/>
      <c r="TV226" s="2093"/>
      <c r="TW226" s="2093"/>
      <c r="TX226" s="2093"/>
      <c r="TY226" s="2093"/>
      <c r="TZ226" s="2093"/>
      <c r="UA226" s="2093"/>
      <c r="UB226" s="2093"/>
      <c r="UC226" s="2093"/>
      <c r="UD226" s="2093"/>
      <c r="UE226" s="2093"/>
      <c r="UF226" s="2093"/>
      <c r="UG226" s="2093"/>
      <c r="UH226" s="2093"/>
      <c r="UI226" s="2093"/>
      <c r="UJ226" s="2093"/>
      <c r="UK226" s="2093"/>
      <c r="UL226" s="2093"/>
      <c r="UM226" s="2093"/>
      <c r="UN226" s="2093"/>
      <c r="UO226" s="2093"/>
      <c r="UP226" s="2093"/>
      <c r="UQ226" s="2093"/>
      <c r="UR226" s="2093"/>
      <c r="US226" s="2093"/>
      <c r="UT226" s="2093"/>
      <c r="UU226" s="2093"/>
      <c r="UV226" s="2093"/>
      <c r="UW226" s="2093"/>
      <c r="UX226" s="2093"/>
      <c r="UY226" s="2093"/>
      <c r="UZ226" s="2093"/>
      <c r="VA226" s="2093"/>
      <c r="VB226" s="2093"/>
      <c r="VC226" s="2093"/>
      <c r="VD226" s="2093"/>
      <c r="VE226" s="2093"/>
      <c r="VF226" s="2093"/>
      <c r="VG226" s="2093"/>
      <c r="VH226" s="2093"/>
      <c r="VI226" s="2093"/>
      <c r="VJ226" s="2093"/>
      <c r="VK226" s="2093"/>
      <c r="VL226" s="2093"/>
      <c r="VM226" s="2093"/>
      <c r="VN226" s="2093"/>
      <c r="VO226" s="2093"/>
      <c r="VP226" s="2093"/>
      <c r="VQ226" s="2093"/>
      <c r="VR226" s="2093"/>
      <c r="VS226" s="2093"/>
      <c r="VT226" s="2093"/>
      <c r="VU226" s="2093"/>
      <c r="VV226" s="2093"/>
      <c r="VW226" s="2093"/>
      <c r="VX226" s="2093"/>
      <c r="VY226" s="2093"/>
      <c r="VZ226" s="2093"/>
      <c r="WA226" s="2093"/>
      <c r="WB226" s="2093"/>
      <c r="WC226" s="2093"/>
      <c r="WD226" s="2093"/>
      <c r="WE226" s="2093"/>
      <c r="WF226" s="2093"/>
      <c r="WG226" s="2093"/>
      <c r="WH226" s="2093"/>
      <c r="WI226" s="2093"/>
      <c r="WJ226" s="2093"/>
      <c r="WK226" s="2093"/>
      <c r="WL226" s="2093"/>
      <c r="WM226" s="2093"/>
      <c r="WN226" s="2093"/>
      <c r="WO226" s="2093"/>
      <c r="WP226" s="2093"/>
      <c r="WQ226" s="2093"/>
      <c r="WR226" s="2093"/>
      <c r="WS226" s="2093"/>
      <c r="WT226" s="2093"/>
      <c r="WU226" s="2093"/>
      <c r="WV226" s="2093"/>
      <c r="WW226" s="2093"/>
      <c r="WX226" s="2093"/>
      <c r="WY226" s="2093"/>
      <c r="WZ226" s="2093"/>
      <c r="XA226" s="2093"/>
      <c r="XB226" s="2093"/>
      <c r="XC226" s="2093"/>
      <c r="XD226" s="2093"/>
      <c r="XE226" s="2093"/>
      <c r="XF226" s="2093"/>
      <c r="XG226" s="2093"/>
      <c r="XH226" s="2093"/>
      <c r="XI226" s="2093"/>
      <c r="XJ226" s="2093"/>
      <c r="XK226" s="2093"/>
      <c r="XL226" s="2093"/>
      <c r="XM226" s="2093"/>
      <c r="XN226" s="2093"/>
      <c r="XO226" s="2093"/>
      <c r="XP226" s="2093"/>
      <c r="XQ226" s="2093"/>
      <c r="XR226" s="2093"/>
      <c r="XS226" s="2093"/>
      <c r="XT226" s="2093"/>
      <c r="XU226" s="2093"/>
      <c r="XV226" s="2093"/>
      <c r="XW226" s="2093"/>
      <c r="XX226" s="2093"/>
      <c r="XY226" s="2093"/>
      <c r="XZ226" s="2093"/>
      <c r="YA226" s="2093"/>
      <c r="YB226" s="2093"/>
      <c r="YC226" s="2093"/>
      <c r="YD226" s="2093"/>
      <c r="YE226" s="2093"/>
      <c r="YF226" s="2093"/>
      <c r="YG226" s="2093"/>
      <c r="YH226" s="2093"/>
      <c r="YI226" s="2093"/>
      <c r="YJ226" s="2093"/>
      <c r="YK226" s="2093"/>
      <c r="YL226" s="2093"/>
      <c r="YM226" s="2093"/>
      <c r="YN226" s="2093"/>
      <c r="YO226" s="2093"/>
      <c r="YP226" s="2093"/>
      <c r="YQ226" s="2093"/>
      <c r="YR226" s="2093"/>
      <c r="YS226" s="2093"/>
      <c r="YT226" s="2093"/>
      <c r="YU226" s="2093"/>
      <c r="YV226" s="2093"/>
      <c r="YW226" s="2093"/>
      <c r="YX226" s="2093"/>
      <c r="YY226" s="2093"/>
      <c r="YZ226" s="2093"/>
      <c r="ZA226" s="2093"/>
      <c r="ZB226" s="2093"/>
      <c r="ZC226" s="2093"/>
      <c r="ZD226" s="2093"/>
      <c r="ZE226" s="2093"/>
      <c r="ZF226" s="2093"/>
      <c r="ZG226" s="2093"/>
      <c r="ZH226" s="2093"/>
      <c r="ZI226" s="2093"/>
      <c r="ZJ226" s="2093"/>
      <c r="ZK226" s="2093"/>
      <c r="ZL226" s="2093"/>
      <c r="ZM226" s="2093"/>
      <c r="ZN226" s="2093"/>
      <c r="ZO226" s="2093"/>
      <c r="ZP226" s="2093"/>
      <c r="ZQ226" s="2093"/>
      <c r="ZR226" s="2093"/>
      <c r="ZS226" s="2093"/>
      <c r="ZT226" s="2093"/>
      <c r="ZU226" s="2093"/>
      <c r="ZV226" s="2093"/>
      <c r="ZW226" s="2093"/>
      <c r="ZX226" s="2093"/>
      <c r="ZY226" s="2093"/>
      <c r="ZZ226" s="2093"/>
      <c r="AAA226" s="2093"/>
      <c r="AAB226" s="2093"/>
      <c r="AAC226" s="2093"/>
      <c r="AAD226" s="2093"/>
      <c r="AAE226" s="2093"/>
      <c r="AAF226" s="2093"/>
      <c r="AAG226" s="2093"/>
      <c r="AAH226" s="2093"/>
      <c r="AAI226" s="2093"/>
      <c r="AAJ226" s="2093"/>
      <c r="AAK226" s="2093"/>
      <c r="AAL226" s="2093"/>
      <c r="AAM226" s="2093"/>
      <c r="AAN226" s="2093"/>
      <c r="AAO226" s="2093"/>
      <c r="AAP226" s="2093"/>
      <c r="AAQ226" s="2093"/>
      <c r="AAR226" s="2093"/>
      <c r="AAS226" s="2093"/>
      <c r="AAT226" s="2093"/>
      <c r="AAU226" s="2093"/>
      <c r="AAV226" s="2093"/>
      <c r="AAW226" s="2093"/>
      <c r="AAX226" s="2093"/>
      <c r="AAY226" s="2093"/>
      <c r="AAZ226" s="2093"/>
      <c r="ABA226" s="2093"/>
      <c r="ABB226" s="2093"/>
      <c r="ABC226" s="2093"/>
      <c r="ABD226" s="2093"/>
      <c r="ABE226" s="2093"/>
      <c r="ABF226" s="2093"/>
      <c r="ABG226" s="2093"/>
      <c r="ABH226" s="2093"/>
      <c r="ABI226" s="2093"/>
      <c r="ABJ226" s="2093"/>
      <c r="ABK226" s="2093"/>
      <c r="ABL226" s="2093"/>
      <c r="ABM226" s="2093"/>
      <c r="ABN226" s="2093"/>
      <c r="ABO226" s="2093"/>
      <c r="ABP226" s="2093"/>
      <c r="ABQ226" s="2093"/>
      <c r="ABR226" s="2093"/>
      <c r="ABS226" s="2093"/>
      <c r="ABT226" s="2093"/>
      <c r="ABU226" s="2093"/>
      <c r="ABV226" s="2093"/>
      <c r="ABW226" s="2093"/>
      <c r="ABX226" s="2093"/>
      <c r="ABY226" s="2093"/>
      <c r="ABZ226" s="2093"/>
      <c r="ACA226" s="2093"/>
      <c r="ACB226" s="2093"/>
      <c r="ACC226" s="2093"/>
      <c r="ACD226" s="2093"/>
      <c r="ACE226" s="2093"/>
      <c r="ACF226" s="2093"/>
      <c r="ACG226" s="2093"/>
      <c r="ACH226" s="2093"/>
      <c r="ACI226" s="2093"/>
      <c r="ACJ226" s="2093"/>
      <c r="ACK226" s="2093"/>
      <c r="ACL226" s="2093"/>
      <c r="ACM226" s="2093"/>
      <c r="ACN226" s="2093"/>
      <c r="ACO226" s="2093"/>
      <c r="ACP226" s="2093"/>
      <c r="ACQ226" s="2093"/>
      <c r="ACR226" s="2093"/>
      <c r="ACS226" s="2093"/>
      <c r="ACT226" s="2093"/>
      <c r="ACU226" s="2093"/>
      <c r="ACV226" s="2093"/>
      <c r="ACW226" s="2093"/>
      <c r="ACX226" s="2093"/>
      <c r="ACY226" s="2093"/>
      <c r="ACZ226" s="2093"/>
      <c r="ADA226" s="2093"/>
      <c r="ADB226" s="2093"/>
      <c r="ADC226" s="2093"/>
      <c r="ADD226" s="2093"/>
      <c r="ADE226" s="2093"/>
      <c r="ADF226" s="2093"/>
      <c r="ADG226" s="2093"/>
      <c r="ADH226" s="2093"/>
      <c r="ADI226" s="2093"/>
      <c r="ADJ226" s="2093"/>
      <c r="ADK226" s="2093"/>
      <c r="ADL226" s="2093"/>
      <c r="ADM226" s="2093"/>
      <c r="ADN226" s="2093"/>
      <c r="ADO226" s="2093"/>
      <c r="ADP226" s="2093"/>
      <c r="ADQ226" s="2093"/>
      <c r="ADR226" s="2093"/>
      <c r="ADS226" s="2093"/>
      <c r="ADT226" s="2093"/>
      <c r="ADU226" s="2093"/>
      <c r="ADV226" s="2093"/>
      <c r="ADW226" s="2093"/>
      <c r="ADX226" s="2093"/>
      <c r="ADY226" s="2093"/>
      <c r="ADZ226" s="2093"/>
      <c r="AEA226" s="2093"/>
      <c r="AEB226" s="2093"/>
      <c r="AEC226" s="2093"/>
      <c r="AED226" s="2093"/>
      <c r="AEE226" s="2093"/>
      <c r="AEF226" s="2093"/>
      <c r="AEG226" s="2093"/>
      <c r="AEH226" s="2093"/>
      <c r="AEI226" s="2093"/>
      <c r="AEJ226" s="2093"/>
      <c r="AEK226" s="2093"/>
      <c r="AEL226" s="2093"/>
      <c r="AEM226" s="2093"/>
      <c r="AEN226" s="2093"/>
      <c r="AEO226" s="2093"/>
      <c r="AEP226" s="2093"/>
      <c r="AEQ226" s="2093"/>
      <c r="AER226" s="2093"/>
      <c r="AES226" s="2093"/>
      <c r="AET226" s="2093"/>
      <c r="AEU226" s="2093"/>
      <c r="AEV226" s="2093"/>
      <c r="AEW226" s="2093"/>
      <c r="AEX226" s="2093"/>
      <c r="AEY226" s="2093"/>
      <c r="AEZ226" s="2093"/>
      <c r="AFA226" s="2093"/>
      <c r="AFB226" s="2093"/>
      <c r="AFC226" s="2093"/>
      <c r="AFD226" s="2093"/>
      <c r="AFE226" s="2093"/>
      <c r="AFF226" s="2093"/>
      <c r="AFG226" s="2093"/>
      <c r="AFH226" s="2093"/>
      <c r="AFI226" s="2093"/>
      <c r="AFJ226" s="2093"/>
      <c r="AFK226" s="2093"/>
      <c r="AFL226" s="2093"/>
      <c r="AFM226" s="2093"/>
      <c r="AFN226" s="2093"/>
      <c r="AFO226" s="2093"/>
      <c r="AFP226" s="2093"/>
      <c r="AFQ226" s="2093"/>
      <c r="AFR226" s="2093"/>
      <c r="AFS226" s="2093"/>
      <c r="AFT226" s="2093"/>
      <c r="AFU226" s="2093"/>
      <c r="AFV226" s="2093"/>
      <c r="AFW226" s="2093"/>
      <c r="AFX226" s="2093"/>
      <c r="AFY226" s="2093"/>
      <c r="AFZ226" s="2093"/>
      <c r="AGA226" s="2093"/>
      <c r="AGB226" s="2093"/>
      <c r="AGC226" s="2093"/>
      <c r="AGD226" s="2093"/>
      <c r="AGE226" s="2093"/>
      <c r="AGF226" s="2093"/>
      <c r="AGG226" s="2093"/>
      <c r="AGH226" s="2093"/>
      <c r="AGI226" s="2093"/>
      <c r="AGJ226" s="2093"/>
      <c r="AGK226" s="2093"/>
      <c r="AGL226" s="2093"/>
      <c r="AGM226" s="2093"/>
      <c r="AGN226" s="2093"/>
      <c r="AGO226" s="2093"/>
      <c r="AGP226" s="2093"/>
      <c r="AGQ226" s="2093"/>
      <c r="AGR226" s="2093"/>
      <c r="AGS226" s="2093"/>
      <c r="AGT226" s="2093"/>
      <c r="AGU226" s="2093"/>
      <c r="AGV226" s="2093"/>
      <c r="AGW226" s="2093"/>
      <c r="AGX226" s="2093"/>
      <c r="AGY226" s="2093"/>
      <c r="AGZ226" s="2093"/>
      <c r="AHA226" s="2093"/>
      <c r="AHB226" s="2093"/>
      <c r="AHC226" s="2093"/>
      <c r="AHD226" s="2093"/>
      <c r="AHE226" s="2093"/>
      <c r="AHF226" s="2093"/>
      <c r="AHG226" s="2093"/>
      <c r="AHH226" s="2093"/>
      <c r="AHI226" s="2093"/>
      <c r="AHJ226" s="2093"/>
      <c r="AHK226" s="2093"/>
      <c r="AHL226" s="2093"/>
      <c r="AHM226" s="2093"/>
      <c r="AHN226" s="2093"/>
      <c r="AHO226" s="2093"/>
      <c r="AHP226" s="2093"/>
      <c r="AHQ226" s="2093"/>
      <c r="AHR226" s="2093"/>
      <c r="AHS226" s="2093"/>
      <c r="AHT226" s="2093"/>
      <c r="AHU226" s="2093"/>
      <c r="AHV226" s="2093"/>
      <c r="AHW226" s="2093"/>
      <c r="AHX226" s="2093"/>
      <c r="AHY226" s="2093"/>
      <c r="AHZ226" s="2093"/>
      <c r="AIA226" s="2093"/>
      <c r="AIB226" s="2093"/>
      <c r="AIC226" s="2093"/>
      <c r="AID226" s="2093"/>
      <c r="AIE226" s="2093"/>
      <c r="AIF226" s="2093"/>
      <c r="AIG226" s="2093"/>
      <c r="AIH226" s="2093"/>
      <c r="AII226" s="2093"/>
      <c r="AIJ226" s="2093"/>
      <c r="AIK226" s="2093"/>
      <c r="AIL226" s="2093"/>
      <c r="AIM226" s="2093"/>
      <c r="AIN226" s="2093"/>
      <c r="AIO226" s="2093"/>
      <c r="AIP226" s="2093"/>
      <c r="AIQ226" s="2093"/>
      <c r="AIR226" s="2093"/>
      <c r="AIS226" s="2093"/>
      <c r="AIT226" s="2093"/>
      <c r="AIU226" s="2093"/>
      <c r="AIV226" s="2093"/>
      <c r="AIW226" s="2093"/>
      <c r="AIX226" s="2093"/>
      <c r="AIY226" s="2093"/>
      <c r="AIZ226" s="2093"/>
      <c r="AJA226" s="2093"/>
      <c r="AJB226" s="2093"/>
      <c r="AJC226" s="2093"/>
      <c r="AJD226" s="2093"/>
      <c r="AJE226" s="2093"/>
      <c r="AJF226" s="2093"/>
      <c r="AJG226" s="2093"/>
      <c r="AJH226" s="2093"/>
      <c r="AJI226" s="2093"/>
      <c r="AJJ226" s="2093"/>
      <c r="AJK226" s="2093"/>
      <c r="AJL226" s="2093"/>
      <c r="AJM226" s="2093"/>
      <c r="AJN226" s="2093"/>
      <c r="AJO226" s="2093"/>
      <c r="AJP226" s="2093"/>
      <c r="AJQ226" s="2093"/>
      <c r="AJR226" s="2093"/>
      <c r="AJS226" s="2093"/>
      <c r="AJT226" s="2093"/>
      <c r="AJU226" s="2093"/>
      <c r="AJV226" s="2093"/>
      <c r="AJW226" s="2093"/>
      <c r="AJX226" s="2093"/>
      <c r="AJY226" s="2093"/>
      <c r="AJZ226" s="2093"/>
      <c r="AKA226" s="2093"/>
      <c r="AKB226" s="2093"/>
      <c r="AKC226" s="2093"/>
      <c r="AKD226" s="2093"/>
      <c r="AKE226" s="2093"/>
      <c r="AKF226" s="2093"/>
      <c r="AKG226" s="2093"/>
      <c r="AKH226" s="2093"/>
      <c r="AKI226" s="2093"/>
      <c r="AKJ226" s="2093"/>
      <c r="AKK226" s="2093"/>
      <c r="AKL226" s="2093"/>
      <c r="AKM226" s="2093"/>
      <c r="AKN226" s="2093"/>
      <c r="AKO226" s="2093"/>
      <c r="AKP226" s="2093"/>
      <c r="AKQ226" s="2093"/>
      <c r="AKR226" s="2093"/>
      <c r="AKS226" s="2093"/>
      <c r="AKT226" s="2093"/>
      <c r="AKU226" s="2093"/>
      <c r="AKV226" s="2093"/>
      <c r="AKW226" s="2093"/>
      <c r="AKX226" s="2093"/>
      <c r="AKY226" s="2093"/>
      <c r="AKZ226" s="2093"/>
      <c r="ALA226" s="2093"/>
      <c r="ALB226" s="2093"/>
      <c r="ALC226" s="2093"/>
      <c r="ALD226" s="2093"/>
      <c r="ALE226" s="2093"/>
      <c r="ALF226" s="2093"/>
      <c r="ALG226" s="2093"/>
      <c r="ALH226" s="2093"/>
      <c r="ALI226" s="2093"/>
      <c r="ALJ226" s="2093"/>
      <c r="ALK226" s="2093"/>
      <c r="ALL226" s="2093"/>
      <c r="ALM226" s="2093"/>
      <c r="ALN226" s="2093"/>
      <c r="ALO226" s="2093"/>
      <c r="ALP226" s="2093"/>
      <c r="ALQ226" s="2093"/>
      <c r="ALR226" s="2093"/>
      <c r="ALS226" s="2093"/>
      <c r="ALT226" s="2093"/>
      <c r="ALU226" s="2093"/>
      <c r="ALV226" s="2093"/>
      <c r="ALW226" s="2093"/>
      <c r="ALX226" s="2093"/>
      <c r="ALY226" s="2093"/>
      <c r="ALZ226" s="2093"/>
      <c r="AMA226" s="2093"/>
      <c r="AMB226" s="2093"/>
      <c r="AMC226" s="2093"/>
      <c r="AMD226" s="2093"/>
      <c r="AME226" s="2093"/>
      <c r="AMF226" s="2093"/>
      <c r="AMG226" s="2093"/>
      <c r="AMH226" s="2093"/>
      <c r="AMI226" s="2093"/>
      <c r="AMJ226" s="2093"/>
      <c r="AMK226" s="2093"/>
      <c r="AML226" s="2093"/>
      <c r="AMM226" s="2093"/>
      <c r="AMN226" s="2093"/>
      <c r="AMO226" s="2093"/>
      <c r="AMP226" s="2093"/>
      <c r="AMQ226" s="2093"/>
      <c r="AMR226" s="2093"/>
      <c r="AMS226" s="2093"/>
      <c r="AMT226" s="2093"/>
      <c r="AMU226" s="2093"/>
      <c r="AMV226" s="2093"/>
      <c r="AMW226" s="2093"/>
      <c r="AMX226" s="2093"/>
      <c r="AMY226" s="2093"/>
      <c r="AMZ226" s="2093"/>
      <c r="ANA226" s="2093"/>
      <c r="ANB226" s="2093"/>
      <c r="ANC226" s="2093"/>
      <c r="AND226" s="2093"/>
      <c r="ANE226" s="2093"/>
      <c r="ANF226" s="2093"/>
      <c r="ANG226" s="2093"/>
      <c r="ANH226" s="2093"/>
      <c r="ANI226" s="2093"/>
      <c r="ANJ226" s="2093"/>
      <c r="ANK226" s="2093"/>
      <c r="ANL226" s="2093"/>
      <c r="ANM226" s="2093"/>
      <c r="ANN226" s="2093"/>
      <c r="ANO226" s="2093"/>
      <c r="ANP226" s="2093"/>
      <c r="ANQ226" s="2093"/>
      <c r="ANR226" s="2093"/>
      <c r="ANS226" s="2093"/>
      <c r="ANT226" s="2093"/>
      <c r="ANU226" s="2093"/>
      <c r="ANV226" s="2093"/>
      <c r="ANW226" s="2093"/>
      <c r="ANX226" s="2093"/>
      <c r="ANY226" s="2093"/>
      <c r="ANZ226" s="2093"/>
      <c r="AOA226" s="2093"/>
      <c r="AOB226" s="2093"/>
      <c r="AOC226" s="2093"/>
      <c r="AOD226" s="2093"/>
      <c r="AOE226" s="2093"/>
      <c r="AOF226" s="2093"/>
      <c r="AOG226" s="2093"/>
      <c r="AOH226" s="2093"/>
      <c r="AOI226" s="2093"/>
      <c r="AOJ226" s="2093"/>
      <c r="AOK226" s="2093"/>
      <c r="AOL226" s="2093"/>
      <c r="AOM226" s="2093"/>
      <c r="AON226" s="2093"/>
      <c r="AOO226" s="2093"/>
      <c r="AOP226" s="2093"/>
      <c r="AOQ226" s="2093"/>
      <c r="AOR226" s="2093"/>
      <c r="AOS226" s="2093"/>
      <c r="AOT226" s="2093"/>
      <c r="AOU226" s="2093"/>
      <c r="AOV226" s="2093"/>
      <c r="AOW226" s="2093"/>
      <c r="AOX226" s="2093"/>
      <c r="AOY226" s="2093"/>
      <c r="AOZ226" s="2093"/>
      <c r="APA226" s="2093"/>
      <c r="APB226" s="2093"/>
      <c r="APC226" s="2093"/>
      <c r="APD226" s="2093"/>
      <c r="APE226" s="2093"/>
      <c r="APF226" s="2093"/>
      <c r="APG226" s="2093"/>
      <c r="APH226" s="2093"/>
      <c r="API226" s="2093"/>
      <c r="APJ226" s="2093"/>
      <c r="APK226" s="2093"/>
      <c r="APL226" s="2093"/>
      <c r="APM226" s="2093"/>
      <c r="APN226" s="2093"/>
      <c r="APO226" s="2093"/>
      <c r="APP226" s="2093"/>
      <c r="APQ226" s="2093"/>
      <c r="APR226" s="2093"/>
      <c r="APS226" s="2093"/>
      <c r="APT226" s="2093"/>
      <c r="APU226" s="2093"/>
      <c r="APV226" s="2093"/>
      <c r="APW226" s="2093"/>
      <c r="APX226" s="2093"/>
      <c r="APY226" s="2093"/>
      <c r="APZ226" s="2093"/>
      <c r="AQA226" s="2093"/>
      <c r="AQB226" s="2093"/>
      <c r="AQC226" s="2093"/>
      <c r="AQD226" s="2093"/>
      <c r="AQE226" s="2093"/>
      <c r="AQF226" s="2093"/>
      <c r="AQG226" s="2093"/>
      <c r="AQH226" s="2093"/>
      <c r="AQI226" s="2093"/>
      <c r="AQJ226" s="2093"/>
      <c r="AQK226" s="2093"/>
      <c r="AQL226" s="2093"/>
      <c r="AQM226" s="2093"/>
      <c r="AQN226" s="2093"/>
      <c r="AQO226" s="2093"/>
      <c r="AQP226" s="2093"/>
      <c r="AQQ226" s="2093"/>
      <c r="AQR226" s="2093"/>
      <c r="AQS226" s="2093"/>
      <c r="AQT226" s="2093"/>
      <c r="AQU226" s="2093"/>
      <c r="AQV226" s="2093"/>
      <c r="AQW226" s="2093"/>
      <c r="AQX226" s="2093"/>
      <c r="AQY226" s="2093"/>
      <c r="AQZ226" s="2093"/>
      <c r="ARA226" s="2093"/>
      <c r="ARB226" s="2093"/>
      <c r="ARC226" s="2093"/>
      <c r="ARD226" s="2093"/>
      <c r="ARE226" s="2093"/>
      <c r="ARF226" s="2093"/>
      <c r="ARG226" s="2093"/>
      <c r="ARH226" s="2093"/>
      <c r="ARI226" s="2093"/>
      <c r="ARJ226" s="2093"/>
      <c r="ARK226" s="2093"/>
      <c r="ARL226" s="2093"/>
      <c r="ARM226" s="2093"/>
      <c r="ARN226" s="2093"/>
      <c r="ARO226" s="2093"/>
      <c r="ARP226" s="2093"/>
      <c r="ARQ226" s="2093"/>
      <c r="ARR226" s="2093"/>
      <c r="ARS226" s="2093"/>
      <c r="ART226" s="2093"/>
      <c r="ARU226" s="2093"/>
      <c r="ARV226" s="2093"/>
      <c r="ARW226" s="2093"/>
      <c r="ARX226" s="2093"/>
      <c r="ARY226" s="2093"/>
      <c r="ARZ226" s="2093"/>
      <c r="ASA226" s="2093"/>
      <c r="ASB226" s="2093"/>
      <c r="ASC226" s="2093"/>
      <c r="ASD226" s="2093"/>
      <c r="ASE226" s="2093"/>
      <c r="ASF226" s="2093"/>
      <c r="ASG226" s="2093"/>
      <c r="ASH226" s="2093"/>
      <c r="ASI226" s="2093"/>
      <c r="ASJ226" s="2093"/>
      <c r="ASK226" s="2093"/>
      <c r="ASL226" s="2093"/>
      <c r="ASM226" s="2093"/>
      <c r="ASN226" s="2093"/>
      <c r="ASO226" s="2093"/>
      <c r="ASP226" s="2093"/>
      <c r="ASQ226" s="2093"/>
      <c r="ASR226" s="2093"/>
      <c r="ASS226" s="2093"/>
      <c r="AST226" s="2093"/>
      <c r="ASU226" s="2093"/>
      <c r="ASV226" s="2093"/>
      <c r="ASW226" s="2093"/>
      <c r="ASX226" s="2093"/>
      <c r="ASY226" s="2093"/>
      <c r="ASZ226" s="2093"/>
      <c r="ATA226" s="2093"/>
      <c r="ATB226" s="2093"/>
      <c r="ATC226" s="2093"/>
      <c r="ATD226" s="2093"/>
      <c r="ATE226" s="2093"/>
      <c r="ATF226" s="2093"/>
      <c r="ATG226" s="2093"/>
      <c r="ATH226" s="2093"/>
      <c r="ATI226" s="2093"/>
      <c r="ATJ226" s="2093"/>
      <c r="ATK226" s="2093"/>
      <c r="ATL226" s="2093"/>
      <c r="ATM226" s="2093"/>
      <c r="ATN226" s="2093"/>
      <c r="ATO226" s="2093"/>
      <c r="ATP226" s="2093"/>
      <c r="ATQ226" s="2093"/>
      <c r="ATR226" s="2093"/>
      <c r="ATS226" s="2093"/>
      <c r="ATT226" s="2093"/>
      <c r="ATU226" s="2093"/>
      <c r="ATV226" s="2093"/>
      <c r="ATW226" s="2093"/>
      <c r="ATX226" s="2093"/>
      <c r="ATY226" s="2093"/>
      <c r="ATZ226" s="2093"/>
      <c r="AUA226" s="2093"/>
      <c r="AUB226" s="2093"/>
      <c r="AUC226" s="2093"/>
      <c r="AUD226" s="2093"/>
      <c r="AUE226" s="2093"/>
      <c r="AUF226" s="2093"/>
      <c r="AUG226" s="2093"/>
      <c r="AUH226" s="2093"/>
      <c r="AUI226" s="2093"/>
      <c r="AUJ226" s="2093"/>
      <c r="AUK226" s="2093"/>
      <c r="AUL226" s="2093"/>
      <c r="AUM226" s="2093"/>
      <c r="AUN226" s="2093"/>
      <c r="AUO226" s="2093"/>
      <c r="AUP226" s="2093"/>
      <c r="AUQ226" s="2093"/>
      <c r="AUR226" s="2093"/>
      <c r="AUS226" s="2093"/>
      <c r="AUT226" s="2093"/>
      <c r="AUU226" s="2093"/>
      <c r="AUV226" s="2093"/>
      <c r="AUW226" s="2093"/>
      <c r="AUX226" s="2093"/>
      <c r="AUY226" s="2093"/>
      <c r="AUZ226" s="2093"/>
      <c r="AVA226" s="2093"/>
      <c r="AVB226" s="2093"/>
      <c r="AVC226" s="2093"/>
      <c r="AVD226" s="2093"/>
      <c r="AVE226" s="2093"/>
      <c r="AVF226" s="2093"/>
      <c r="AVG226" s="2093"/>
      <c r="AVH226" s="2093"/>
      <c r="AVI226" s="2093"/>
      <c r="AVJ226" s="2093"/>
      <c r="AVK226" s="2093"/>
      <c r="AVL226" s="2093"/>
      <c r="AVM226" s="2093"/>
      <c r="AVN226" s="2093"/>
      <c r="AVO226" s="2093"/>
      <c r="AVP226" s="2093"/>
      <c r="AVQ226" s="2093"/>
      <c r="AVR226" s="2093"/>
      <c r="AVS226" s="2093"/>
      <c r="AVT226" s="2093"/>
      <c r="AVU226" s="2093"/>
      <c r="AVV226" s="2093"/>
      <c r="AVW226" s="2093"/>
      <c r="AVX226" s="2093"/>
      <c r="AVY226" s="2093"/>
      <c r="AVZ226" s="2093"/>
      <c r="AWA226" s="2093"/>
      <c r="AWB226" s="2093"/>
      <c r="AWC226" s="2093"/>
      <c r="AWD226" s="2093"/>
      <c r="AWE226" s="2093"/>
      <c r="AWF226" s="2093"/>
      <c r="AWG226" s="2093"/>
      <c r="AWH226" s="2093"/>
      <c r="AWI226" s="2093"/>
      <c r="AWJ226" s="2093"/>
      <c r="AWK226" s="2093"/>
      <c r="AWL226" s="2093"/>
      <c r="AWM226" s="2093"/>
      <c r="AWN226" s="2093"/>
      <c r="AWO226" s="2093"/>
      <c r="AWP226" s="2093"/>
      <c r="AWQ226" s="2093"/>
      <c r="AWR226" s="2093"/>
      <c r="AWS226" s="2093"/>
      <c r="AWT226" s="2093"/>
      <c r="AWU226" s="2093"/>
      <c r="AWV226" s="2093"/>
      <c r="AWW226" s="2093"/>
      <c r="AWX226" s="2093"/>
      <c r="AWY226" s="2093"/>
      <c r="AWZ226" s="2093"/>
      <c r="AXA226" s="2093"/>
      <c r="AXB226" s="2093"/>
      <c r="AXC226" s="2093"/>
      <c r="AXD226" s="2093"/>
      <c r="AXE226" s="2093"/>
      <c r="AXF226" s="2093"/>
      <c r="AXG226" s="2093"/>
      <c r="AXH226" s="2093"/>
      <c r="AXI226" s="2093"/>
      <c r="AXJ226" s="2093"/>
    </row>
    <row r="227" spans="1:1310" s="2094" customFormat="1" ht="23.25" customHeight="1">
      <c r="A227" s="2095"/>
      <c r="B227" s="2098" t="s">
        <v>1706</v>
      </c>
      <c r="C227" s="2098"/>
      <c r="D227" s="2098"/>
      <c r="E227" s="2098"/>
      <c r="F227" s="2100"/>
      <c r="G227" s="2098" t="s">
        <v>1707</v>
      </c>
      <c r="H227" s="2098"/>
      <c r="I227" s="2098"/>
      <c r="J227" s="2100"/>
      <c r="K227" s="2101"/>
      <c r="L227" s="2101"/>
      <c r="M227" s="2101"/>
      <c r="N227" s="2100"/>
      <c r="O227" s="2098" t="s">
        <v>1708</v>
      </c>
      <c r="P227" s="2098"/>
      <c r="Q227" s="2100"/>
      <c r="R227" s="681"/>
      <c r="S227" s="681"/>
      <c r="T227" s="681"/>
      <c r="U227" s="681"/>
      <c r="V227" s="681"/>
      <c r="W227" s="681"/>
      <c r="X227" s="681"/>
      <c r="Y227" s="681"/>
      <c r="Z227" s="681"/>
      <c r="AA227" s="681"/>
      <c r="AB227" s="681"/>
      <c r="AC227" s="681"/>
      <c r="AD227" s="2093"/>
      <c r="AE227" s="2093"/>
      <c r="AF227" s="2093"/>
      <c r="AG227" s="2093"/>
      <c r="AH227" s="2093"/>
      <c r="AI227" s="2093"/>
      <c r="AJ227" s="2093"/>
      <c r="AK227" s="2093"/>
      <c r="AL227" s="2093"/>
      <c r="AM227" s="2093"/>
      <c r="AN227" s="2093"/>
      <c r="AO227" s="2093"/>
      <c r="AP227" s="2093"/>
      <c r="AQ227" s="2093"/>
      <c r="AR227" s="2093"/>
      <c r="AS227" s="2093"/>
      <c r="AT227" s="2093"/>
      <c r="AU227" s="2093"/>
      <c r="AV227" s="2093"/>
      <c r="AW227" s="2093"/>
      <c r="AX227" s="2093"/>
      <c r="AY227" s="2093"/>
      <c r="AZ227" s="2093"/>
      <c r="BA227" s="2093"/>
      <c r="BB227" s="2093"/>
      <c r="BC227" s="2093"/>
      <c r="BD227" s="2093"/>
      <c r="BE227" s="2093"/>
      <c r="BF227" s="2093"/>
      <c r="BG227" s="2093"/>
      <c r="BH227" s="2093"/>
      <c r="BI227" s="2093"/>
      <c r="BJ227" s="2093"/>
      <c r="BK227" s="2093"/>
      <c r="BL227" s="2093"/>
      <c r="BM227" s="2093"/>
      <c r="BN227" s="2093"/>
      <c r="BO227" s="2093"/>
      <c r="BP227" s="2093"/>
      <c r="BQ227" s="2093"/>
      <c r="BR227" s="2093"/>
      <c r="BS227" s="2093"/>
      <c r="BT227" s="2093"/>
      <c r="BU227" s="2093"/>
      <c r="BV227" s="2093"/>
      <c r="BW227" s="2093"/>
      <c r="BX227" s="2093"/>
      <c r="BY227" s="2093"/>
      <c r="BZ227" s="2093"/>
      <c r="CA227" s="2093"/>
      <c r="CB227" s="2093"/>
      <c r="CC227" s="2093"/>
      <c r="CD227" s="2093"/>
      <c r="CE227" s="2093"/>
      <c r="CF227" s="2093"/>
      <c r="CG227" s="2093"/>
      <c r="CH227" s="2093"/>
      <c r="CI227" s="2093"/>
      <c r="CJ227" s="2093"/>
      <c r="CK227" s="2093"/>
      <c r="CL227" s="2093"/>
      <c r="CM227" s="2093"/>
      <c r="CN227" s="2093"/>
      <c r="CO227" s="2093"/>
      <c r="CP227" s="2093"/>
      <c r="CQ227" s="2093"/>
      <c r="CR227" s="2093"/>
      <c r="CS227" s="2093"/>
      <c r="CT227" s="2093"/>
      <c r="CU227" s="2093"/>
      <c r="CV227" s="2093"/>
      <c r="CW227" s="2093"/>
      <c r="CX227" s="2093"/>
      <c r="CY227" s="2093"/>
      <c r="CZ227" s="2093"/>
      <c r="DA227" s="2093"/>
      <c r="DB227" s="2093"/>
      <c r="DC227" s="2093"/>
      <c r="DD227" s="2093"/>
      <c r="DE227" s="2093"/>
      <c r="DF227" s="2093"/>
      <c r="DG227" s="2093"/>
      <c r="DH227" s="2093"/>
      <c r="DI227" s="2093"/>
      <c r="DJ227" s="2093"/>
      <c r="DK227" s="2093"/>
      <c r="DL227" s="2093"/>
      <c r="DM227" s="2093"/>
      <c r="DN227" s="2093"/>
      <c r="DO227" s="2093"/>
      <c r="DP227" s="2093"/>
      <c r="DQ227" s="2093"/>
      <c r="DR227" s="2093"/>
      <c r="DS227" s="2093"/>
      <c r="DT227" s="2093"/>
      <c r="DU227" s="2093"/>
      <c r="DV227" s="2093"/>
      <c r="DW227" s="2093"/>
      <c r="DX227" s="2093"/>
      <c r="DY227" s="2093"/>
      <c r="DZ227" s="2093"/>
      <c r="EA227" s="2093"/>
      <c r="EB227" s="2093"/>
      <c r="EC227" s="2093"/>
      <c r="ED227" s="2093"/>
      <c r="EE227" s="2093"/>
      <c r="EF227" s="2093"/>
      <c r="EG227" s="2093"/>
      <c r="EH227" s="2093"/>
      <c r="EI227" s="2093"/>
      <c r="EJ227" s="2093"/>
      <c r="EK227" s="2093"/>
      <c r="EL227" s="2093"/>
      <c r="EM227" s="2093"/>
      <c r="EN227" s="2093"/>
      <c r="EO227" s="2093"/>
      <c r="EP227" s="2093"/>
      <c r="EQ227" s="2093"/>
      <c r="ER227" s="2093"/>
      <c r="ES227" s="2093"/>
      <c r="ET227" s="2093"/>
      <c r="EU227" s="2093"/>
      <c r="EV227" s="2093"/>
      <c r="EW227" s="2093"/>
      <c r="EX227" s="2093"/>
      <c r="EY227" s="2093"/>
      <c r="EZ227" s="2093"/>
      <c r="FA227" s="2093"/>
      <c r="FB227" s="2093"/>
      <c r="FC227" s="2093"/>
      <c r="FD227" s="2093"/>
      <c r="FE227" s="2093"/>
      <c r="FF227" s="2093"/>
      <c r="FG227" s="2093"/>
      <c r="FH227" s="2093"/>
      <c r="FI227" s="2093"/>
      <c r="FJ227" s="2093"/>
      <c r="FK227" s="2093"/>
      <c r="FL227" s="2093"/>
      <c r="FM227" s="2093"/>
      <c r="FN227" s="2093"/>
      <c r="FO227" s="2093"/>
      <c r="FP227" s="2093"/>
      <c r="FQ227" s="2093"/>
      <c r="FR227" s="2093"/>
      <c r="FS227" s="2093"/>
      <c r="FT227" s="2093"/>
      <c r="FU227" s="2093"/>
      <c r="FV227" s="2093"/>
      <c r="FW227" s="2093"/>
      <c r="FX227" s="2093"/>
      <c r="FY227" s="2093"/>
      <c r="FZ227" s="2093"/>
      <c r="GA227" s="2093"/>
      <c r="GB227" s="2093"/>
      <c r="GC227" s="2093"/>
      <c r="GD227" s="2093"/>
      <c r="GE227" s="2093"/>
      <c r="GF227" s="2093"/>
      <c r="GG227" s="2093"/>
      <c r="GH227" s="2093"/>
      <c r="GI227" s="2093"/>
      <c r="GJ227" s="2093"/>
      <c r="GK227" s="2093"/>
      <c r="GL227" s="2093"/>
      <c r="GM227" s="2093"/>
      <c r="GN227" s="2093"/>
      <c r="GO227" s="2093"/>
      <c r="GP227" s="2093"/>
      <c r="GQ227" s="2093"/>
      <c r="GR227" s="2093"/>
      <c r="GS227" s="2093"/>
      <c r="GT227" s="2093"/>
      <c r="GU227" s="2093"/>
      <c r="GV227" s="2093"/>
      <c r="GW227" s="2093"/>
      <c r="GX227" s="2093"/>
      <c r="GY227" s="2093"/>
      <c r="GZ227" s="2093"/>
      <c r="HA227" s="2093"/>
      <c r="HB227" s="2093"/>
      <c r="HC227" s="2093"/>
      <c r="HD227" s="2093"/>
      <c r="HE227" s="2093"/>
      <c r="HF227" s="2093"/>
      <c r="HG227" s="2093"/>
      <c r="HH227" s="2093"/>
      <c r="HI227" s="2093"/>
      <c r="HJ227" s="2093"/>
      <c r="HK227" s="2093"/>
      <c r="HL227" s="2093"/>
      <c r="HM227" s="2093"/>
      <c r="HN227" s="2093"/>
      <c r="HO227" s="2093"/>
      <c r="HP227" s="2093"/>
      <c r="HQ227" s="2093"/>
      <c r="HR227" s="2093"/>
      <c r="HS227" s="2093"/>
      <c r="HT227" s="2093"/>
      <c r="HU227" s="2093"/>
      <c r="HV227" s="2093"/>
      <c r="HW227" s="2093"/>
      <c r="HX227" s="2093"/>
      <c r="HY227" s="2093"/>
      <c r="HZ227" s="2093"/>
      <c r="IA227" s="2093"/>
      <c r="IB227" s="2093"/>
      <c r="IC227" s="2093"/>
      <c r="ID227" s="2093"/>
      <c r="IE227" s="2093"/>
      <c r="IF227" s="2093"/>
      <c r="IG227" s="2093"/>
      <c r="IH227" s="2093"/>
      <c r="II227" s="2093"/>
      <c r="IJ227" s="2093"/>
      <c r="IK227" s="2093"/>
      <c r="IL227" s="2093"/>
      <c r="IM227" s="2093"/>
      <c r="IN227" s="2093"/>
      <c r="IO227" s="2093"/>
      <c r="IP227" s="2093"/>
      <c r="IQ227" s="2093"/>
      <c r="IR227" s="2093"/>
      <c r="IS227" s="2093"/>
      <c r="IT227" s="2093"/>
      <c r="IU227" s="2093"/>
      <c r="IV227" s="2093"/>
      <c r="IW227" s="2093"/>
      <c r="IX227" s="2093"/>
      <c r="IY227" s="2093"/>
      <c r="IZ227" s="2093"/>
      <c r="JA227" s="2093"/>
      <c r="JB227" s="2093"/>
      <c r="JC227" s="2093"/>
      <c r="JD227" s="2093"/>
      <c r="JE227" s="2093"/>
      <c r="JF227" s="2093"/>
      <c r="JG227" s="2093"/>
      <c r="JH227" s="2093"/>
      <c r="JI227" s="2093"/>
      <c r="JJ227" s="2093"/>
      <c r="JK227" s="2093"/>
      <c r="JL227" s="2093"/>
      <c r="JM227" s="2093"/>
      <c r="JN227" s="2093"/>
      <c r="JO227" s="2093"/>
      <c r="JP227" s="2093"/>
      <c r="JQ227" s="2093"/>
      <c r="JR227" s="2093"/>
      <c r="JS227" s="2093"/>
      <c r="JT227" s="2093"/>
      <c r="JU227" s="2093"/>
      <c r="JV227" s="2093"/>
      <c r="JW227" s="2093"/>
      <c r="JX227" s="2093"/>
      <c r="JY227" s="2093"/>
      <c r="JZ227" s="2093"/>
      <c r="KA227" s="2093"/>
      <c r="KB227" s="2093"/>
      <c r="KC227" s="2093"/>
      <c r="KD227" s="2093"/>
      <c r="KE227" s="2093"/>
      <c r="KF227" s="2093"/>
      <c r="KG227" s="2093"/>
      <c r="KH227" s="2093"/>
      <c r="KI227" s="2093"/>
      <c r="KJ227" s="2093"/>
      <c r="KK227" s="2093"/>
      <c r="KL227" s="2093"/>
      <c r="KM227" s="2093"/>
      <c r="KN227" s="2093"/>
      <c r="KO227" s="2093"/>
      <c r="KP227" s="2093"/>
      <c r="KQ227" s="2093"/>
      <c r="KR227" s="2093"/>
      <c r="KS227" s="2093"/>
      <c r="KT227" s="2093"/>
      <c r="KU227" s="2093"/>
      <c r="KV227" s="2093"/>
      <c r="KW227" s="2093"/>
      <c r="KX227" s="2093"/>
      <c r="KY227" s="2093"/>
      <c r="KZ227" s="2093"/>
      <c r="LA227" s="2093"/>
      <c r="LB227" s="2093"/>
      <c r="LC227" s="2093"/>
      <c r="LD227" s="2093"/>
      <c r="LE227" s="2093"/>
      <c r="LF227" s="2093"/>
      <c r="LG227" s="2093"/>
      <c r="LH227" s="2093"/>
      <c r="LI227" s="2093"/>
      <c r="LJ227" s="2093"/>
      <c r="LK227" s="2093"/>
      <c r="LL227" s="2093"/>
      <c r="LM227" s="2093"/>
      <c r="LN227" s="2093"/>
      <c r="LO227" s="2093"/>
      <c r="LP227" s="2093"/>
      <c r="LQ227" s="2093"/>
      <c r="LR227" s="2093"/>
      <c r="LS227" s="2093"/>
      <c r="LT227" s="2093"/>
      <c r="LU227" s="2093"/>
      <c r="LV227" s="2093"/>
      <c r="LW227" s="2093"/>
      <c r="LX227" s="2093"/>
      <c r="LY227" s="2093"/>
      <c r="LZ227" s="2093"/>
      <c r="MA227" s="2093"/>
      <c r="MB227" s="2093"/>
      <c r="MC227" s="2093"/>
      <c r="MD227" s="2093"/>
      <c r="ME227" s="2093"/>
      <c r="MF227" s="2093"/>
      <c r="MG227" s="2093"/>
      <c r="MH227" s="2093"/>
      <c r="MI227" s="2093"/>
      <c r="MJ227" s="2093"/>
      <c r="MK227" s="2093"/>
      <c r="ML227" s="2093"/>
      <c r="MM227" s="2093"/>
      <c r="MN227" s="2093"/>
      <c r="MO227" s="2093"/>
      <c r="MP227" s="2093"/>
      <c r="MQ227" s="2093"/>
      <c r="MR227" s="2093"/>
      <c r="MS227" s="2093"/>
      <c r="MT227" s="2093"/>
      <c r="MU227" s="2093"/>
      <c r="MV227" s="2093"/>
      <c r="MW227" s="2093"/>
      <c r="MX227" s="2093"/>
      <c r="MY227" s="2093"/>
      <c r="MZ227" s="2093"/>
      <c r="NA227" s="2093"/>
      <c r="NB227" s="2093"/>
      <c r="NC227" s="2093"/>
      <c r="ND227" s="2093"/>
      <c r="NE227" s="2093"/>
      <c r="NF227" s="2093"/>
      <c r="NG227" s="2093"/>
      <c r="NH227" s="2093"/>
      <c r="NI227" s="2093"/>
      <c r="NJ227" s="2093"/>
      <c r="NK227" s="2093"/>
      <c r="NL227" s="2093"/>
      <c r="NM227" s="2093"/>
      <c r="NN227" s="2093"/>
      <c r="NO227" s="2093"/>
      <c r="NP227" s="2093"/>
      <c r="NQ227" s="2093"/>
      <c r="NR227" s="2093"/>
      <c r="NS227" s="2093"/>
      <c r="NT227" s="2093"/>
      <c r="NU227" s="2093"/>
      <c r="NV227" s="2093"/>
      <c r="NW227" s="2093"/>
      <c r="NX227" s="2093"/>
      <c r="NY227" s="2093"/>
      <c r="NZ227" s="2093"/>
      <c r="OA227" s="2093"/>
      <c r="OB227" s="2093"/>
      <c r="OC227" s="2093"/>
      <c r="OD227" s="2093"/>
      <c r="OE227" s="2093"/>
      <c r="OF227" s="2093"/>
      <c r="OG227" s="2093"/>
      <c r="OH227" s="2093"/>
      <c r="OI227" s="2093"/>
      <c r="OJ227" s="2093"/>
      <c r="OK227" s="2093"/>
      <c r="OL227" s="2093"/>
      <c r="OM227" s="2093"/>
      <c r="ON227" s="2093"/>
      <c r="OO227" s="2093"/>
      <c r="OP227" s="2093"/>
      <c r="OQ227" s="2093"/>
      <c r="OR227" s="2093"/>
      <c r="OS227" s="2093"/>
      <c r="OT227" s="2093"/>
      <c r="OU227" s="2093"/>
      <c r="OV227" s="2093"/>
      <c r="OW227" s="2093"/>
      <c r="OX227" s="2093"/>
      <c r="OY227" s="2093"/>
      <c r="OZ227" s="2093"/>
      <c r="PA227" s="2093"/>
      <c r="PB227" s="2093"/>
      <c r="PC227" s="2093"/>
      <c r="PD227" s="2093"/>
      <c r="PE227" s="2093"/>
      <c r="PF227" s="2093"/>
      <c r="PG227" s="2093"/>
      <c r="PH227" s="2093"/>
      <c r="PI227" s="2093"/>
      <c r="PJ227" s="2093"/>
      <c r="PK227" s="2093"/>
      <c r="PL227" s="2093"/>
      <c r="PM227" s="2093"/>
      <c r="PN227" s="2093"/>
      <c r="PO227" s="2093"/>
      <c r="PP227" s="2093"/>
      <c r="PQ227" s="2093"/>
      <c r="PR227" s="2093"/>
      <c r="PS227" s="2093"/>
      <c r="PT227" s="2093"/>
      <c r="PU227" s="2093"/>
      <c r="PV227" s="2093"/>
      <c r="PW227" s="2093"/>
      <c r="PX227" s="2093"/>
      <c r="PY227" s="2093"/>
      <c r="PZ227" s="2093"/>
      <c r="QA227" s="2093"/>
      <c r="QB227" s="2093"/>
      <c r="QC227" s="2093"/>
      <c r="QD227" s="2093"/>
      <c r="QE227" s="2093"/>
      <c r="QF227" s="2093"/>
      <c r="QG227" s="2093"/>
      <c r="QH227" s="2093"/>
      <c r="QI227" s="2093"/>
      <c r="QJ227" s="2093"/>
      <c r="QK227" s="2093"/>
      <c r="QL227" s="2093"/>
      <c r="QM227" s="2093"/>
      <c r="QN227" s="2093"/>
      <c r="QO227" s="2093"/>
      <c r="QP227" s="2093"/>
      <c r="QQ227" s="2093"/>
      <c r="QR227" s="2093"/>
      <c r="QS227" s="2093"/>
      <c r="QT227" s="2093"/>
      <c r="QU227" s="2093"/>
      <c r="QV227" s="2093"/>
      <c r="QW227" s="2093"/>
      <c r="QX227" s="2093"/>
      <c r="QY227" s="2093"/>
      <c r="QZ227" s="2093"/>
      <c r="RA227" s="2093"/>
      <c r="RB227" s="2093"/>
      <c r="RC227" s="2093"/>
      <c r="RD227" s="2093"/>
      <c r="RE227" s="2093"/>
      <c r="RF227" s="2093"/>
      <c r="RG227" s="2093"/>
      <c r="RH227" s="2093"/>
      <c r="RI227" s="2093"/>
      <c r="RJ227" s="2093"/>
      <c r="RK227" s="2093"/>
      <c r="RL227" s="2093"/>
      <c r="RM227" s="2093"/>
      <c r="RN227" s="2093"/>
      <c r="RO227" s="2093"/>
      <c r="RP227" s="2093"/>
      <c r="RQ227" s="2093"/>
      <c r="RR227" s="2093"/>
      <c r="RS227" s="2093"/>
      <c r="RT227" s="2093"/>
      <c r="RU227" s="2093"/>
      <c r="RV227" s="2093"/>
      <c r="RW227" s="2093"/>
      <c r="RX227" s="2093"/>
      <c r="RY227" s="2093"/>
      <c r="RZ227" s="2093"/>
      <c r="SA227" s="2093"/>
      <c r="SB227" s="2093"/>
      <c r="SC227" s="2093"/>
      <c r="SD227" s="2093"/>
      <c r="SE227" s="2093"/>
      <c r="SF227" s="2093"/>
      <c r="SG227" s="2093"/>
      <c r="SH227" s="2093"/>
      <c r="SI227" s="2093"/>
      <c r="SJ227" s="2093"/>
      <c r="SK227" s="2093"/>
      <c r="SL227" s="2093"/>
      <c r="SM227" s="2093"/>
      <c r="SN227" s="2093"/>
      <c r="SO227" s="2093"/>
      <c r="SP227" s="2093"/>
      <c r="SQ227" s="2093"/>
      <c r="SR227" s="2093"/>
      <c r="SS227" s="2093"/>
      <c r="ST227" s="2093"/>
      <c r="SU227" s="2093"/>
      <c r="SV227" s="2093"/>
      <c r="SW227" s="2093"/>
      <c r="SX227" s="2093"/>
      <c r="SY227" s="2093"/>
      <c r="SZ227" s="2093"/>
      <c r="TA227" s="2093"/>
      <c r="TB227" s="2093"/>
      <c r="TC227" s="2093"/>
      <c r="TD227" s="2093"/>
      <c r="TE227" s="2093"/>
      <c r="TF227" s="2093"/>
      <c r="TG227" s="2093"/>
      <c r="TH227" s="2093"/>
      <c r="TI227" s="2093"/>
      <c r="TJ227" s="2093"/>
      <c r="TK227" s="2093"/>
      <c r="TL227" s="2093"/>
      <c r="TM227" s="2093"/>
      <c r="TN227" s="2093"/>
      <c r="TO227" s="2093"/>
      <c r="TP227" s="2093"/>
      <c r="TQ227" s="2093"/>
      <c r="TR227" s="2093"/>
      <c r="TS227" s="2093"/>
      <c r="TT227" s="2093"/>
      <c r="TU227" s="2093"/>
      <c r="TV227" s="2093"/>
      <c r="TW227" s="2093"/>
      <c r="TX227" s="2093"/>
      <c r="TY227" s="2093"/>
      <c r="TZ227" s="2093"/>
      <c r="UA227" s="2093"/>
      <c r="UB227" s="2093"/>
      <c r="UC227" s="2093"/>
      <c r="UD227" s="2093"/>
      <c r="UE227" s="2093"/>
      <c r="UF227" s="2093"/>
      <c r="UG227" s="2093"/>
      <c r="UH227" s="2093"/>
      <c r="UI227" s="2093"/>
      <c r="UJ227" s="2093"/>
      <c r="UK227" s="2093"/>
      <c r="UL227" s="2093"/>
      <c r="UM227" s="2093"/>
      <c r="UN227" s="2093"/>
      <c r="UO227" s="2093"/>
      <c r="UP227" s="2093"/>
      <c r="UQ227" s="2093"/>
      <c r="UR227" s="2093"/>
      <c r="US227" s="2093"/>
      <c r="UT227" s="2093"/>
      <c r="UU227" s="2093"/>
      <c r="UV227" s="2093"/>
      <c r="UW227" s="2093"/>
      <c r="UX227" s="2093"/>
      <c r="UY227" s="2093"/>
      <c r="UZ227" s="2093"/>
      <c r="VA227" s="2093"/>
      <c r="VB227" s="2093"/>
      <c r="VC227" s="2093"/>
      <c r="VD227" s="2093"/>
      <c r="VE227" s="2093"/>
      <c r="VF227" s="2093"/>
      <c r="VG227" s="2093"/>
      <c r="VH227" s="2093"/>
      <c r="VI227" s="2093"/>
      <c r="VJ227" s="2093"/>
      <c r="VK227" s="2093"/>
      <c r="VL227" s="2093"/>
      <c r="VM227" s="2093"/>
      <c r="VN227" s="2093"/>
      <c r="VO227" s="2093"/>
      <c r="VP227" s="2093"/>
      <c r="VQ227" s="2093"/>
      <c r="VR227" s="2093"/>
      <c r="VS227" s="2093"/>
      <c r="VT227" s="2093"/>
      <c r="VU227" s="2093"/>
      <c r="VV227" s="2093"/>
      <c r="VW227" s="2093"/>
      <c r="VX227" s="2093"/>
      <c r="VY227" s="2093"/>
      <c r="VZ227" s="2093"/>
      <c r="WA227" s="2093"/>
      <c r="WB227" s="2093"/>
      <c r="WC227" s="2093"/>
      <c r="WD227" s="2093"/>
      <c r="WE227" s="2093"/>
      <c r="WF227" s="2093"/>
      <c r="WG227" s="2093"/>
      <c r="WH227" s="2093"/>
      <c r="WI227" s="2093"/>
      <c r="WJ227" s="2093"/>
      <c r="WK227" s="2093"/>
      <c r="WL227" s="2093"/>
      <c r="WM227" s="2093"/>
      <c r="WN227" s="2093"/>
      <c r="WO227" s="2093"/>
      <c r="WP227" s="2093"/>
      <c r="WQ227" s="2093"/>
      <c r="WR227" s="2093"/>
      <c r="WS227" s="2093"/>
      <c r="WT227" s="2093"/>
      <c r="WU227" s="2093"/>
      <c r="WV227" s="2093"/>
      <c r="WW227" s="2093"/>
      <c r="WX227" s="2093"/>
      <c r="WY227" s="2093"/>
      <c r="WZ227" s="2093"/>
      <c r="XA227" s="2093"/>
      <c r="XB227" s="2093"/>
      <c r="XC227" s="2093"/>
      <c r="XD227" s="2093"/>
      <c r="XE227" s="2093"/>
      <c r="XF227" s="2093"/>
      <c r="XG227" s="2093"/>
      <c r="XH227" s="2093"/>
      <c r="XI227" s="2093"/>
      <c r="XJ227" s="2093"/>
      <c r="XK227" s="2093"/>
      <c r="XL227" s="2093"/>
      <c r="XM227" s="2093"/>
      <c r="XN227" s="2093"/>
      <c r="XO227" s="2093"/>
      <c r="XP227" s="2093"/>
      <c r="XQ227" s="2093"/>
      <c r="XR227" s="2093"/>
      <c r="XS227" s="2093"/>
      <c r="XT227" s="2093"/>
      <c r="XU227" s="2093"/>
      <c r="XV227" s="2093"/>
      <c r="XW227" s="2093"/>
      <c r="XX227" s="2093"/>
      <c r="XY227" s="2093"/>
      <c r="XZ227" s="2093"/>
      <c r="YA227" s="2093"/>
      <c r="YB227" s="2093"/>
      <c r="YC227" s="2093"/>
      <c r="YD227" s="2093"/>
      <c r="YE227" s="2093"/>
      <c r="YF227" s="2093"/>
      <c r="YG227" s="2093"/>
      <c r="YH227" s="2093"/>
      <c r="YI227" s="2093"/>
      <c r="YJ227" s="2093"/>
      <c r="YK227" s="2093"/>
      <c r="YL227" s="2093"/>
      <c r="YM227" s="2093"/>
      <c r="YN227" s="2093"/>
      <c r="YO227" s="2093"/>
      <c r="YP227" s="2093"/>
      <c r="YQ227" s="2093"/>
      <c r="YR227" s="2093"/>
      <c r="YS227" s="2093"/>
      <c r="YT227" s="2093"/>
      <c r="YU227" s="2093"/>
      <c r="YV227" s="2093"/>
      <c r="YW227" s="2093"/>
      <c r="YX227" s="2093"/>
      <c r="YY227" s="2093"/>
      <c r="YZ227" s="2093"/>
      <c r="ZA227" s="2093"/>
      <c r="ZB227" s="2093"/>
      <c r="ZC227" s="2093"/>
      <c r="ZD227" s="2093"/>
      <c r="ZE227" s="2093"/>
      <c r="ZF227" s="2093"/>
      <c r="ZG227" s="2093"/>
      <c r="ZH227" s="2093"/>
      <c r="ZI227" s="2093"/>
      <c r="ZJ227" s="2093"/>
      <c r="ZK227" s="2093"/>
      <c r="ZL227" s="2093"/>
      <c r="ZM227" s="2093"/>
      <c r="ZN227" s="2093"/>
      <c r="ZO227" s="2093"/>
      <c r="ZP227" s="2093"/>
      <c r="ZQ227" s="2093"/>
      <c r="ZR227" s="2093"/>
      <c r="ZS227" s="2093"/>
      <c r="ZT227" s="2093"/>
      <c r="ZU227" s="2093"/>
      <c r="ZV227" s="2093"/>
      <c r="ZW227" s="2093"/>
      <c r="ZX227" s="2093"/>
      <c r="ZY227" s="2093"/>
      <c r="ZZ227" s="2093"/>
      <c r="AAA227" s="2093"/>
      <c r="AAB227" s="2093"/>
      <c r="AAC227" s="2093"/>
      <c r="AAD227" s="2093"/>
      <c r="AAE227" s="2093"/>
      <c r="AAF227" s="2093"/>
      <c r="AAG227" s="2093"/>
      <c r="AAH227" s="2093"/>
      <c r="AAI227" s="2093"/>
      <c r="AAJ227" s="2093"/>
      <c r="AAK227" s="2093"/>
      <c r="AAL227" s="2093"/>
      <c r="AAM227" s="2093"/>
      <c r="AAN227" s="2093"/>
      <c r="AAO227" s="2093"/>
      <c r="AAP227" s="2093"/>
      <c r="AAQ227" s="2093"/>
      <c r="AAR227" s="2093"/>
      <c r="AAS227" s="2093"/>
      <c r="AAT227" s="2093"/>
      <c r="AAU227" s="2093"/>
      <c r="AAV227" s="2093"/>
      <c r="AAW227" s="2093"/>
      <c r="AAX227" s="2093"/>
      <c r="AAY227" s="2093"/>
      <c r="AAZ227" s="2093"/>
      <c r="ABA227" s="2093"/>
      <c r="ABB227" s="2093"/>
      <c r="ABC227" s="2093"/>
      <c r="ABD227" s="2093"/>
      <c r="ABE227" s="2093"/>
      <c r="ABF227" s="2093"/>
      <c r="ABG227" s="2093"/>
      <c r="ABH227" s="2093"/>
      <c r="ABI227" s="2093"/>
      <c r="ABJ227" s="2093"/>
      <c r="ABK227" s="2093"/>
      <c r="ABL227" s="2093"/>
      <c r="ABM227" s="2093"/>
      <c r="ABN227" s="2093"/>
      <c r="ABO227" s="2093"/>
      <c r="ABP227" s="2093"/>
      <c r="ABQ227" s="2093"/>
      <c r="ABR227" s="2093"/>
      <c r="ABS227" s="2093"/>
      <c r="ABT227" s="2093"/>
      <c r="ABU227" s="2093"/>
      <c r="ABV227" s="2093"/>
      <c r="ABW227" s="2093"/>
      <c r="ABX227" s="2093"/>
      <c r="ABY227" s="2093"/>
      <c r="ABZ227" s="2093"/>
      <c r="ACA227" s="2093"/>
      <c r="ACB227" s="2093"/>
      <c r="ACC227" s="2093"/>
      <c r="ACD227" s="2093"/>
      <c r="ACE227" s="2093"/>
      <c r="ACF227" s="2093"/>
      <c r="ACG227" s="2093"/>
      <c r="ACH227" s="2093"/>
      <c r="ACI227" s="2093"/>
      <c r="ACJ227" s="2093"/>
      <c r="ACK227" s="2093"/>
      <c r="ACL227" s="2093"/>
      <c r="ACM227" s="2093"/>
      <c r="ACN227" s="2093"/>
      <c r="ACO227" s="2093"/>
      <c r="ACP227" s="2093"/>
      <c r="ACQ227" s="2093"/>
      <c r="ACR227" s="2093"/>
      <c r="ACS227" s="2093"/>
      <c r="ACT227" s="2093"/>
      <c r="ACU227" s="2093"/>
      <c r="ACV227" s="2093"/>
      <c r="ACW227" s="2093"/>
      <c r="ACX227" s="2093"/>
      <c r="ACY227" s="2093"/>
      <c r="ACZ227" s="2093"/>
      <c r="ADA227" s="2093"/>
      <c r="ADB227" s="2093"/>
      <c r="ADC227" s="2093"/>
      <c r="ADD227" s="2093"/>
      <c r="ADE227" s="2093"/>
      <c r="ADF227" s="2093"/>
      <c r="ADG227" s="2093"/>
      <c r="ADH227" s="2093"/>
      <c r="ADI227" s="2093"/>
      <c r="ADJ227" s="2093"/>
      <c r="ADK227" s="2093"/>
      <c r="ADL227" s="2093"/>
      <c r="ADM227" s="2093"/>
      <c r="ADN227" s="2093"/>
      <c r="ADO227" s="2093"/>
      <c r="ADP227" s="2093"/>
      <c r="ADQ227" s="2093"/>
      <c r="ADR227" s="2093"/>
      <c r="ADS227" s="2093"/>
      <c r="ADT227" s="2093"/>
      <c r="ADU227" s="2093"/>
      <c r="ADV227" s="2093"/>
      <c r="ADW227" s="2093"/>
      <c r="ADX227" s="2093"/>
      <c r="ADY227" s="2093"/>
      <c r="ADZ227" s="2093"/>
      <c r="AEA227" s="2093"/>
      <c r="AEB227" s="2093"/>
      <c r="AEC227" s="2093"/>
      <c r="AED227" s="2093"/>
      <c r="AEE227" s="2093"/>
      <c r="AEF227" s="2093"/>
      <c r="AEG227" s="2093"/>
      <c r="AEH227" s="2093"/>
      <c r="AEI227" s="2093"/>
      <c r="AEJ227" s="2093"/>
      <c r="AEK227" s="2093"/>
      <c r="AEL227" s="2093"/>
      <c r="AEM227" s="2093"/>
      <c r="AEN227" s="2093"/>
      <c r="AEO227" s="2093"/>
      <c r="AEP227" s="2093"/>
      <c r="AEQ227" s="2093"/>
      <c r="AER227" s="2093"/>
      <c r="AES227" s="2093"/>
      <c r="AET227" s="2093"/>
      <c r="AEU227" s="2093"/>
      <c r="AEV227" s="2093"/>
      <c r="AEW227" s="2093"/>
      <c r="AEX227" s="2093"/>
      <c r="AEY227" s="2093"/>
      <c r="AEZ227" s="2093"/>
      <c r="AFA227" s="2093"/>
      <c r="AFB227" s="2093"/>
      <c r="AFC227" s="2093"/>
      <c r="AFD227" s="2093"/>
      <c r="AFE227" s="2093"/>
      <c r="AFF227" s="2093"/>
      <c r="AFG227" s="2093"/>
      <c r="AFH227" s="2093"/>
      <c r="AFI227" s="2093"/>
      <c r="AFJ227" s="2093"/>
      <c r="AFK227" s="2093"/>
      <c r="AFL227" s="2093"/>
      <c r="AFM227" s="2093"/>
      <c r="AFN227" s="2093"/>
      <c r="AFO227" s="2093"/>
      <c r="AFP227" s="2093"/>
      <c r="AFQ227" s="2093"/>
      <c r="AFR227" s="2093"/>
      <c r="AFS227" s="2093"/>
      <c r="AFT227" s="2093"/>
      <c r="AFU227" s="2093"/>
      <c r="AFV227" s="2093"/>
      <c r="AFW227" s="2093"/>
      <c r="AFX227" s="2093"/>
      <c r="AFY227" s="2093"/>
      <c r="AFZ227" s="2093"/>
      <c r="AGA227" s="2093"/>
      <c r="AGB227" s="2093"/>
      <c r="AGC227" s="2093"/>
      <c r="AGD227" s="2093"/>
      <c r="AGE227" s="2093"/>
      <c r="AGF227" s="2093"/>
      <c r="AGG227" s="2093"/>
      <c r="AGH227" s="2093"/>
      <c r="AGI227" s="2093"/>
      <c r="AGJ227" s="2093"/>
      <c r="AGK227" s="2093"/>
      <c r="AGL227" s="2093"/>
      <c r="AGM227" s="2093"/>
      <c r="AGN227" s="2093"/>
      <c r="AGO227" s="2093"/>
      <c r="AGP227" s="2093"/>
      <c r="AGQ227" s="2093"/>
      <c r="AGR227" s="2093"/>
      <c r="AGS227" s="2093"/>
      <c r="AGT227" s="2093"/>
      <c r="AGU227" s="2093"/>
      <c r="AGV227" s="2093"/>
      <c r="AGW227" s="2093"/>
      <c r="AGX227" s="2093"/>
      <c r="AGY227" s="2093"/>
      <c r="AGZ227" s="2093"/>
      <c r="AHA227" s="2093"/>
      <c r="AHB227" s="2093"/>
      <c r="AHC227" s="2093"/>
      <c r="AHD227" s="2093"/>
      <c r="AHE227" s="2093"/>
      <c r="AHF227" s="2093"/>
      <c r="AHG227" s="2093"/>
      <c r="AHH227" s="2093"/>
      <c r="AHI227" s="2093"/>
      <c r="AHJ227" s="2093"/>
      <c r="AHK227" s="2093"/>
      <c r="AHL227" s="2093"/>
      <c r="AHM227" s="2093"/>
      <c r="AHN227" s="2093"/>
      <c r="AHO227" s="2093"/>
      <c r="AHP227" s="2093"/>
      <c r="AHQ227" s="2093"/>
      <c r="AHR227" s="2093"/>
      <c r="AHS227" s="2093"/>
      <c r="AHT227" s="2093"/>
      <c r="AHU227" s="2093"/>
      <c r="AHV227" s="2093"/>
      <c r="AHW227" s="2093"/>
      <c r="AHX227" s="2093"/>
      <c r="AHY227" s="2093"/>
      <c r="AHZ227" s="2093"/>
      <c r="AIA227" s="2093"/>
      <c r="AIB227" s="2093"/>
      <c r="AIC227" s="2093"/>
      <c r="AID227" s="2093"/>
      <c r="AIE227" s="2093"/>
      <c r="AIF227" s="2093"/>
      <c r="AIG227" s="2093"/>
      <c r="AIH227" s="2093"/>
      <c r="AII227" s="2093"/>
      <c r="AIJ227" s="2093"/>
      <c r="AIK227" s="2093"/>
      <c r="AIL227" s="2093"/>
      <c r="AIM227" s="2093"/>
      <c r="AIN227" s="2093"/>
      <c r="AIO227" s="2093"/>
      <c r="AIP227" s="2093"/>
      <c r="AIQ227" s="2093"/>
      <c r="AIR227" s="2093"/>
      <c r="AIS227" s="2093"/>
      <c r="AIT227" s="2093"/>
      <c r="AIU227" s="2093"/>
      <c r="AIV227" s="2093"/>
      <c r="AIW227" s="2093"/>
      <c r="AIX227" s="2093"/>
      <c r="AIY227" s="2093"/>
      <c r="AIZ227" s="2093"/>
      <c r="AJA227" s="2093"/>
      <c r="AJB227" s="2093"/>
      <c r="AJC227" s="2093"/>
      <c r="AJD227" s="2093"/>
      <c r="AJE227" s="2093"/>
      <c r="AJF227" s="2093"/>
      <c r="AJG227" s="2093"/>
      <c r="AJH227" s="2093"/>
      <c r="AJI227" s="2093"/>
      <c r="AJJ227" s="2093"/>
      <c r="AJK227" s="2093"/>
      <c r="AJL227" s="2093"/>
      <c r="AJM227" s="2093"/>
      <c r="AJN227" s="2093"/>
      <c r="AJO227" s="2093"/>
      <c r="AJP227" s="2093"/>
      <c r="AJQ227" s="2093"/>
      <c r="AJR227" s="2093"/>
      <c r="AJS227" s="2093"/>
      <c r="AJT227" s="2093"/>
      <c r="AJU227" s="2093"/>
      <c r="AJV227" s="2093"/>
      <c r="AJW227" s="2093"/>
      <c r="AJX227" s="2093"/>
      <c r="AJY227" s="2093"/>
      <c r="AJZ227" s="2093"/>
      <c r="AKA227" s="2093"/>
      <c r="AKB227" s="2093"/>
      <c r="AKC227" s="2093"/>
      <c r="AKD227" s="2093"/>
      <c r="AKE227" s="2093"/>
      <c r="AKF227" s="2093"/>
      <c r="AKG227" s="2093"/>
      <c r="AKH227" s="2093"/>
      <c r="AKI227" s="2093"/>
      <c r="AKJ227" s="2093"/>
      <c r="AKK227" s="2093"/>
      <c r="AKL227" s="2093"/>
      <c r="AKM227" s="2093"/>
      <c r="AKN227" s="2093"/>
      <c r="AKO227" s="2093"/>
      <c r="AKP227" s="2093"/>
      <c r="AKQ227" s="2093"/>
      <c r="AKR227" s="2093"/>
      <c r="AKS227" s="2093"/>
      <c r="AKT227" s="2093"/>
      <c r="AKU227" s="2093"/>
      <c r="AKV227" s="2093"/>
      <c r="AKW227" s="2093"/>
      <c r="AKX227" s="2093"/>
      <c r="AKY227" s="2093"/>
      <c r="AKZ227" s="2093"/>
      <c r="ALA227" s="2093"/>
      <c r="ALB227" s="2093"/>
      <c r="ALC227" s="2093"/>
      <c r="ALD227" s="2093"/>
      <c r="ALE227" s="2093"/>
      <c r="ALF227" s="2093"/>
      <c r="ALG227" s="2093"/>
      <c r="ALH227" s="2093"/>
      <c r="ALI227" s="2093"/>
      <c r="ALJ227" s="2093"/>
      <c r="ALK227" s="2093"/>
      <c r="ALL227" s="2093"/>
      <c r="ALM227" s="2093"/>
      <c r="ALN227" s="2093"/>
      <c r="ALO227" s="2093"/>
      <c r="ALP227" s="2093"/>
      <c r="ALQ227" s="2093"/>
      <c r="ALR227" s="2093"/>
      <c r="ALS227" s="2093"/>
      <c r="ALT227" s="2093"/>
      <c r="ALU227" s="2093"/>
      <c r="ALV227" s="2093"/>
      <c r="ALW227" s="2093"/>
      <c r="ALX227" s="2093"/>
      <c r="ALY227" s="2093"/>
      <c r="ALZ227" s="2093"/>
      <c r="AMA227" s="2093"/>
      <c r="AMB227" s="2093"/>
      <c r="AMC227" s="2093"/>
      <c r="AMD227" s="2093"/>
      <c r="AME227" s="2093"/>
      <c r="AMF227" s="2093"/>
      <c r="AMG227" s="2093"/>
      <c r="AMH227" s="2093"/>
      <c r="AMI227" s="2093"/>
      <c r="AMJ227" s="2093"/>
      <c r="AMK227" s="2093"/>
      <c r="AML227" s="2093"/>
      <c r="AMM227" s="2093"/>
      <c r="AMN227" s="2093"/>
      <c r="AMO227" s="2093"/>
      <c r="AMP227" s="2093"/>
      <c r="AMQ227" s="2093"/>
      <c r="AMR227" s="2093"/>
      <c r="AMS227" s="2093"/>
      <c r="AMT227" s="2093"/>
      <c r="AMU227" s="2093"/>
      <c r="AMV227" s="2093"/>
      <c r="AMW227" s="2093"/>
      <c r="AMX227" s="2093"/>
      <c r="AMY227" s="2093"/>
      <c r="AMZ227" s="2093"/>
      <c r="ANA227" s="2093"/>
      <c r="ANB227" s="2093"/>
      <c r="ANC227" s="2093"/>
      <c r="AND227" s="2093"/>
      <c r="ANE227" s="2093"/>
      <c r="ANF227" s="2093"/>
      <c r="ANG227" s="2093"/>
      <c r="ANH227" s="2093"/>
      <c r="ANI227" s="2093"/>
      <c r="ANJ227" s="2093"/>
      <c r="ANK227" s="2093"/>
      <c r="ANL227" s="2093"/>
      <c r="ANM227" s="2093"/>
      <c r="ANN227" s="2093"/>
      <c r="ANO227" s="2093"/>
      <c r="ANP227" s="2093"/>
      <c r="ANQ227" s="2093"/>
      <c r="ANR227" s="2093"/>
      <c r="ANS227" s="2093"/>
      <c r="ANT227" s="2093"/>
      <c r="ANU227" s="2093"/>
      <c r="ANV227" s="2093"/>
      <c r="ANW227" s="2093"/>
      <c r="ANX227" s="2093"/>
      <c r="ANY227" s="2093"/>
      <c r="ANZ227" s="2093"/>
      <c r="AOA227" s="2093"/>
      <c r="AOB227" s="2093"/>
      <c r="AOC227" s="2093"/>
      <c r="AOD227" s="2093"/>
      <c r="AOE227" s="2093"/>
      <c r="AOF227" s="2093"/>
      <c r="AOG227" s="2093"/>
      <c r="AOH227" s="2093"/>
      <c r="AOI227" s="2093"/>
      <c r="AOJ227" s="2093"/>
      <c r="AOK227" s="2093"/>
      <c r="AOL227" s="2093"/>
      <c r="AOM227" s="2093"/>
      <c r="AON227" s="2093"/>
      <c r="AOO227" s="2093"/>
      <c r="AOP227" s="2093"/>
      <c r="AOQ227" s="2093"/>
      <c r="AOR227" s="2093"/>
      <c r="AOS227" s="2093"/>
      <c r="AOT227" s="2093"/>
      <c r="AOU227" s="2093"/>
      <c r="AOV227" s="2093"/>
      <c r="AOW227" s="2093"/>
      <c r="AOX227" s="2093"/>
      <c r="AOY227" s="2093"/>
      <c r="AOZ227" s="2093"/>
      <c r="APA227" s="2093"/>
      <c r="APB227" s="2093"/>
      <c r="APC227" s="2093"/>
      <c r="APD227" s="2093"/>
      <c r="APE227" s="2093"/>
      <c r="APF227" s="2093"/>
      <c r="APG227" s="2093"/>
      <c r="APH227" s="2093"/>
      <c r="API227" s="2093"/>
      <c r="APJ227" s="2093"/>
      <c r="APK227" s="2093"/>
      <c r="APL227" s="2093"/>
      <c r="APM227" s="2093"/>
      <c r="APN227" s="2093"/>
      <c r="APO227" s="2093"/>
      <c r="APP227" s="2093"/>
      <c r="APQ227" s="2093"/>
      <c r="APR227" s="2093"/>
      <c r="APS227" s="2093"/>
      <c r="APT227" s="2093"/>
      <c r="APU227" s="2093"/>
      <c r="APV227" s="2093"/>
      <c r="APW227" s="2093"/>
      <c r="APX227" s="2093"/>
      <c r="APY227" s="2093"/>
      <c r="APZ227" s="2093"/>
      <c r="AQA227" s="2093"/>
      <c r="AQB227" s="2093"/>
      <c r="AQC227" s="2093"/>
      <c r="AQD227" s="2093"/>
      <c r="AQE227" s="2093"/>
      <c r="AQF227" s="2093"/>
      <c r="AQG227" s="2093"/>
      <c r="AQH227" s="2093"/>
      <c r="AQI227" s="2093"/>
      <c r="AQJ227" s="2093"/>
      <c r="AQK227" s="2093"/>
      <c r="AQL227" s="2093"/>
      <c r="AQM227" s="2093"/>
      <c r="AQN227" s="2093"/>
      <c r="AQO227" s="2093"/>
      <c r="AQP227" s="2093"/>
      <c r="AQQ227" s="2093"/>
      <c r="AQR227" s="2093"/>
      <c r="AQS227" s="2093"/>
      <c r="AQT227" s="2093"/>
      <c r="AQU227" s="2093"/>
      <c r="AQV227" s="2093"/>
      <c r="AQW227" s="2093"/>
      <c r="AQX227" s="2093"/>
      <c r="AQY227" s="2093"/>
      <c r="AQZ227" s="2093"/>
      <c r="ARA227" s="2093"/>
      <c r="ARB227" s="2093"/>
      <c r="ARC227" s="2093"/>
      <c r="ARD227" s="2093"/>
      <c r="ARE227" s="2093"/>
      <c r="ARF227" s="2093"/>
      <c r="ARG227" s="2093"/>
      <c r="ARH227" s="2093"/>
      <c r="ARI227" s="2093"/>
      <c r="ARJ227" s="2093"/>
      <c r="ARK227" s="2093"/>
      <c r="ARL227" s="2093"/>
      <c r="ARM227" s="2093"/>
      <c r="ARN227" s="2093"/>
      <c r="ARO227" s="2093"/>
      <c r="ARP227" s="2093"/>
      <c r="ARQ227" s="2093"/>
      <c r="ARR227" s="2093"/>
      <c r="ARS227" s="2093"/>
      <c r="ART227" s="2093"/>
      <c r="ARU227" s="2093"/>
      <c r="ARV227" s="2093"/>
      <c r="ARW227" s="2093"/>
      <c r="ARX227" s="2093"/>
      <c r="ARY227" s="2093"/>
      <c r="ARZ227" s="2093"/>
      <c r="ASA227" s="2093"/>
      <c r="ASB227" s="2093"/>
      <c r="ASC227" s="2093"/>
      <c r="ASD227" s="2093"/>
      <c r="ASE227" s="2093"/>
      <c r="ASF227" s="2093"/>
      <c r="ASG227" s="2093"/>
      <c r="ASH227" s="2093"/>
      <c r="ASI227" s="2093"/>
      <c r="ASJ227" s="2093"/>
      <c r="ASK227" s="2093"/>
      <c r="ASL227" s="2093"/>
      <c r="ASM227" s="2093"/>
      <c r="ASN227" s="2093"/>
      <c r="ASO227" s="2093"/>
      <c r="ASP227" s="2093"/>
      <c r="ASQ227" s="2093"/>
      <c r="ASR227" s="2093"/>
      <c r="ASS227" s="2093"/>
      <c r="AST227" s="2093"/>
      <c r="ASU227" s="2093"/>
      <c r="ASV227" s="2093"/>
      <c r="ASW227" s="2093"/>
      <c r="ASX227" s="2093"/>
      <c r="ASY227" s="2093"/>
      <c r="ASZ227" s="2093"/>
      <c r="ATA227" s="2093"/>
      <c r="ATB227" s="2093"/>
      <c r="ATC227" s="2093"/>
      <c r="ATD227" s="2093"/>
      <c r="ATE227" s="2093"/>
      <c r="ATF227" s="2093"/>
      <c r="ATG227" s="2093"/>
      <c r="ATH227" s="2093"/>
      <c r="ATI227" s="2093"/>
      <c r="ATJ227" s="2093"/>
      <c r="ATK227" s="2093"/>
      <c r="ATL227" s="2093"/>
      <c r="ATM227" s="2093"/>
      <c r="ATN227" s="2093"/>
      <c r="ATO227" s="2093"/>
      <c r="ATP227" s="2093"/>
      <c r="ATQ227" s="2093"/>
      <c r="ATR227" s="2093"/>
      <c r="ATS227" s="2093"/>
      <c r="ATT227" s="2093"/>
      <c r="ATU227" s="2093"/>
      <c r="ATV227" s="2093"/>
      <c r="ATW227" s="2093"/>
      <c r="ATX227" s="2093"/>
      <c r="ATY227" s="2093"/>
      <c r="ATZ227" s="2093"/>
      <c r="AUA227" s="2093"/>
      <c r="AUB227" s="2093"/>
      <c r="AUC227" s="2093"/>
      <c r="AUD227" s="2093"/>
      <c r="AUE227" s="2093"/>
      <c r="AUF227" s="2093"/>
      <c r="AUG227" s="2093"/>
      <c r="AUH227" s="2093"/>
      <c r="AUI227" s="2093"/>
      <c r="AUJ227" s="2093"/>
      <c r="AUK227" s="2093"/>
      <c r="AUL227" s="2093"/>
      <c r="AUM227" s="2093"/>
      <c r="AUN227" s="2093"/>
      <c r="AUO227" s="2093"/>
      <c r="AUP227" s="2093"/>
      <c r="AUQ227" s="2093"/>
      <c r="AUR227" s="2093"/>
      <c r="AUS227" s="2093"/>
      <c r="AUT227" s="2093"/>
      <c r="AUU227" s="2093"/>
      <c r="AUV227" s="2093"/>
      <c r="AUW227" s="2093"/>
      <c r="AUX227" s="2093"/>
      <c r="AUY227" s="2093"/>
      <c r="AUZ227" s="2093"/>
      <c r="AVA227" s="2093"/>
      <c r="AVB227" s="2093"/>
      <c r="AVC227" s="2093"/>
      <c r="AVD227" s="2093"/>
      <c r="AVE227" s="2093"/>
      <c r="AVF227" s="2093"/>
      <c r="AVG227" s="2093"/>
      <c r="AVH227" s="2093"/>
      <c r="AVI227" s="2093"/>
      <c r="AVJ227" s="2093"/>
      <c r="AVK227" s="2093"/>
      <c r="AVL227" s="2093"/>
      <c r="AVM227" s="2093"/>
      <c r="AVN227" s="2093"/>
      <c r="AVO227" s="2093"/>
      <c r="AVP227" s="2093"/>
      <c r="AVQ227" s="2093"/>
      <c r="AVR227" s="2093"/>
      <c r="AVS227" s="2093"/>
      <c r="AVT227" s="2093"/>
      <c r="AVU227" s="2093"/>
      <c r="AVV227" s="2093"/>
      <c r="AVW227" s="2093"/>
      <c r="AVX227" s="2093"/>
      <c r="AVY227" s="2093"/>
      <c r="AVZ227" s="2093"/>
      <c r="AWA227" s="2093"/>
      <c r="AWB227" s="2093"/>
      <c r="AWC227" s="2093"/>
      <c r="AWD227" s="2093"/>
      <c r="AWE227" s="2093"/>
      <c r="AWF227" s="2093"/>
      <c r="AWG227" s="2093"/>
      <c r="AWH227" s="2093"/>
      <c r="AWI227" s="2093"/>
      <c r="AWJ227" s="2093"/>
      <c r="AWK227" s="2093"/>
      <c r="AWL227" s="2093"/>
      <c r="AWM227" s="2093"/>
      <c r="AWN227" s="2093"/>
      <c r="AWO227" s="2093"/>
      <c r="AWP227" s="2093"/>
      <c r="AWQ227" s="2093"/>
      <c r="AWR227" s="2093"/>
      <c r="AWS227" s="2093"/>
      <c r="AWT227" s="2093"/>
      <c r="AWU227" s="2093"/>
      <c r="AWV227" s="2093"/>
      <c r="AWW227" s="2093"/>
      <c r="AWX227" s="2093"/>
      <c r="AWY227" s="2093"/>
      <c r="AWZ227" s="2093"/>
      <c r="AXA227" s="2093"/>
      <c r="AXB227" s="2093"/>
      <c r="AXC227" s="2093"/>
      <c r="AXD227" s="2093"/>
      <c r="AXE227" s="2093"/>
      <c r="AXF227" s="2093"/>
      <c r="AXG227" s="2093"/>
      <c r="AXH227" s="2093"/>
      <c r="AXI227" s="2093"/>
      <c r="AXJ227" s="2093"/>
    </row>
    <row r="228" spans="1:1310" s="2094" customFormat="1" ht="23.25" customHeight="1">
      <c r="A228" s="2095"/>
      <c r="B228" s="2098" t="s">
        <v>1709</v>
      </c>
      <c r="C228" s="2098"/>
      <c r="D228" s="2098"/>
      <c r="E228" s="2098"/>
      <c r="F228" s="2100"/>
      <c r="G228" s="2098" t="s">
        <v>1691</v>
      </c>
      <c r="H228" s="2098"/>
      <c r="I228" s="2098"/>
      <c r="J228" s="2100"/>
      <c r="K228" s="2098" t="s">
        <v>1710</v>
      </c>
      <c r="L228" s="2098"/>
      <c r="M228" s="2098"/>
      <c r="N228" s="2100"/>
      <c r="O228" s="2098" t="s">
        <v>1711</v>
      </c>
      <c r="P228" s="2098"/>
      <c r="Q228" s="2100"/>
      <c r="R228" s="681"/>
      <c r="S228" s="681"/>
      <c r="T228" s="681"/>
      <c r="U228" s="681"/>
      <c r="V228" s="681"/>
      <c r="W228" s="681"/>
      <c r="X228" s="681"/>
      <c r="Y228" s="681"/>
      <c r="Z228" s="681"/>
      <c r="AA228" s="681"/>
      <c r="AB228" s="681"/>
      <c r="AC228" s="681"/>
      <c r="AD228" s="2093"/>
      <c r="AE228" s="2093"/>
      <c r="AF228" s="2093"/>
      <c r="AG228" s="2093"/>
      <c r="AH228" s="2093"/>
      <c r="AI228" s="2093"/>
      <c r="AJ228" s="2093"/>
      <c r="AK228" s="2093"/>
      <c r="AL228" s="2093"/>
      <c r="AM228" s="2093"/>
      <c r="AN228" s="2093"/>
      <c r="AO228" s="2093"/>
      <c r="AP228" s="2093"/>
      <c r="AQ228" s="2093"/>
      <c r="AR228" s="2093"/>
      <c r="AS228" s="2093"/>
      <c r="AT228" s="2093"/>
      <c r="AU228" s="2093"/>
      <c r="AV228" s="2093"/>
      <c r="AW228" s="2093"/>
      <c r="AX228" s="2093"/>
      <c r="AY228" s="2093"/>
      <c r="AZ228" s="2093"/>
      <c r="BA228" s="2093"/>
      <c r="BB228" s="2093"/>
      <c r="BC228" s="2093"/>
      <c r="BD228" s="2093"/>
      <c r="BE228" s="2093"/>
      <c r="BF228" s="2093"/>
      <c r="BG228" s="2093"/>
      <c r="BH228" s="2093"/>
      <c r="BI228" s="2093"/>
      <c r="BJ228" s="2093"/>
      <c r="BK228" s="2093"/>
      <c r="BL228" s="2093"/>
      <c r="BM228" s="2093"/>
      <c r="BN228" s="2093"/>
      <c r="BO228" s="2093"/>
      <c r="BP228" s="2093"/>
      <c r="BQ228" s="2093"/>
      <c r="BR228" s="2093"/>
      <c r="BS228" s="2093"/>
      <c r="BT228" s="2093"/>
      <c r="BU228" s="2093"/>
      <c r="BV228" s="2093"/>
      <c r="BW228" s="2093"/>
      <c r="BX228" s="2093"/>
      <c r="BY228" s="2093"/>
      <c r="BZ228" s="2093"/>
      <c r="CA228" s="2093"/>
      <c r="CB228" s="2093"/>
      <c r="CC228" s="2093"/>
      <c r="CD228" s="2093"/>
      <c r="CE228" s="2093"/>
      <c r="CF228" s="2093"/>
      <c r="CG228" s="2093"/>
      <c r="CH228" s="2093"/>
      <c r="CI228" s="2093"/>
      <c r="CJ228" s="2093"/>
      <c r="CK228" s="2093"/>
      <c r="CL228" s="2093"/>
      <c r="CM228" s="2093"/>
      <c r="CN228" s="2093"/>
      <c r="CO228" s="2093"/>
      <c r="CP228" s="2093"/>
      <c r="CQ228" s="2093"/>
      <c r="CR228" s="2093"/>
      <c r="CS228" s="2093"/>
      <c r="CT228" s="2093"/>
      <c r="CU228" s="2093"/>
      <c r="CV228" s="2093"/>
      <c r="CW228" s="2093"/>
      <c r="CX228" s="2093"/>
      <c r="CY228" s="2093"/>
      <c r="CZ228" s="2093"/>
      <c r="DA228" s="2093"/>
      <c r="DB228" s="2093"/>
      <c r="DC228" s="2093"/>
      <c r="DD228" s="2093"/>
      <c r="DE228" s="2093"/>
      <c r="DF228" s="2093"/>
      <c r="DG228" s="2093"/>
      <c r="DH228" s="2093"/>
      <c r="DI228" s="2093"/>
      <c r="DJ228" s="2093"/>
      <c r="DK228" s="2093"/>
      <c r="DL228" s="2093"/>
      <c r="DM228" s="2093"/>
      <c r="DN228" s="2093"/>
      <c r="DO228" s="2093"/>
      <c r="DP228" s="2093"/>
      <c r="DQ228" s="2093"/>
      <c r="DR228" s="2093"/>
      <c r="DS228" s="2093"/>
      <c r="DT228" s="2093"/>
      <c r="DU228" s="2093"/>
      <c r="DV228" s="2093"/>
      <c r="DW228" s="2093"/>
      <c r="DX228" s="2093"/>
      <c r="DY228" s="2093"/>
      <c r="DZ228" s="2093"/>
      <c r="EA228" s="2093"/>
      <c r="EB228" s="2093"/>
      <c r="EC228" s="2093"/>
      <c r="ED228" s="2093"/>
      <c r="EE228" s="2093"/>
      <c r="EF228" s="2093"/>
      <c r="EG228" s="2093"/>
      <c r="EH228" s="2093"/>
      <c r="EI228" s="2093"/>
      <c r="EJ228" s="2093"/>
      <c r="EK228" s="2093"/>
      <c r="EL228" s="2093"/>
      <c r="EM228" s="2093"/>
      <c r="EN228" s="2093"/>
      <c r="EO228" s="2093"/>
      <c r="EP228" s="2093"/>
      <c r="EQ228" s="2093"/>
      <c r="ER228" s="2093"/>
      <c r="ES228" s="2093"/>
      <c r="ET228" s="2093"/>
      <c r="EU228" s="2093"/>
      <c r="EV228" s="2093"/>
      <c r="EW228" s="2093"/>
      <c r="EX228" s="2093"/>
      <c r="EY228" s="2093"/>
      <c r="EZ228" s="2093"/>
      <c r="FA228" s="2093"/>
      <c r="FB228" s="2093"/>
      <c r="FC228" s="2093"/>
      <c r="FD228" s="2093"/>
      <c r="FE228" s="2093"/>
      <c r="FF228" s="2093"/>
      <c r="FG228" s="2093"/>
      <c r="FH228" s="2093"/>
      <c r="FI228" s="2093"/>
      <c r="FJ228" s="2093"/>
      <c r="FK228" s="2093"/>
      <c r="FL228" s="2093"/>
      <c r="FM228" s="2093"/>
      <c r="FN228" s="2093"/>
      <c r="FO228" s="2093"/>
      <c r="FP228" s="2093"/>
      <c r="FQ228" s="2093"/>
      <c r="FR228" s="2093"/>
      <c r="FS228" s="2093"/>
      <c r="FT228" s="2093"/>
      <c r="FU228" s="2093"/>
      <c r="FV228" s="2093"/>
      <c r="FW228" s="2093"/>
      <c r="FX228" s="2093"/>
      <c r="FY228" s="2093"/>
      <c r="FZ228" s="2093"/>
      <c r="GA228" s="2093"/>
      <c r="GB228" s="2093"/>
      <c r="GC228" s="2093"/>
      <c r="GD228" s="2093"/>
      <c r="GE228" s="2093"/>
      <c r="GF228" s="2093"/>
      <c r="GG228" s="2093"/>
      <c r="GH228" s="2093"/>
      <c r="GI228" s="2093"/>
      <c r="GJ228" s="2093"/>
      <c r="GK228" s="2093"/>
      <c r="GL228" s="2093"/>
      <c r="GM228" s="2093"/>
      <c r="GN228" s="2093"/>
      <c r="GO228" s="2093"/>
      <c r="GP228" s="2093"/>
      <c r="GQ228" s="2093"/>
      <c r="GR228" s="2093"/>
      <c r="GS228" s="2093"/>
      <c r="GT228" s="2093"/>
      <c r="GU228" s="2093"/>
      <c r="GV228" s="2093"/>
      <c r="GW228" s="2093"/>
      <c r="GX228" s="2093"/>
      <c r="GY228" s="2093"/>
      <c r="GZ228" s="2093"/>
      <c r="HA228" s="2093"/>
      <c r="HB228" s="2093"/>
      <c r="HC228" s="2093"/>
      <c r="HD228" s="2093"/>
      <c r="HE228" s="2093"/>
      <c r="HF228" s="2093"/>
      <c r="HG228" s="2093"/>
      <c r="HH228" s="2093"/>
      <c r="HI228" s="2093"/>
      <c r="HJ228" s="2093"/>
      <c r="HK228" s="2093"/>
      <c r="HL228" s="2093"/>
      <c r="HM228" s="2093"/>
      <c r="HN228" s="2093"/>
      <c r="HO228" s="2093"/>
      <c r="HP228" s="2093"/>
      <c r="HQ228" s="2093"/>
      <c r="HR228" s="2093"/>
      <c r="HS228" s="2093"/>
      <c r="HT228" s="2093"/>
      <c r="HU228" s="2093"/>
      <c r="HV228" s="2093"/>
      <c r="HW228" s="2093"/>
      <c r="HX228" s="2093"/>
      <c r="HY228" s="2093"/>
      <c r="HZ228" s="2093"/>
      <c r="IA228" s="2093"/>
      <c r="IB228" s="2093"/>
      <c r="IC228" s="2093"/>
      <c r="ID228" s="2093"/>
      <c r="IE228" s="2093"/>
      <c r="IF228" s="2093"/>
      <c r="IG228" s="2093"/>
      <c r="IH228" s="2093"/>
      <c r="II228" s="2093"/>
      <c r="IJ228" s="2093"/>
      <c r="IK228" s="2093"/>
      <c r="IL228" s="2093"/>
      <c r="IM228" s="2093"/>
      <c r="IN228" s="2093"/>
      <c r="IO228" s="2093"/>
      <c r="IP228" s="2093"/>
      <c r="IQ228" s="2093"/>
      <c r="IR228" s="2093"/>
      <c r="IS228" s="2093"/>
      <c r="IT228" s="2093"/>
      <c r="IU228" s="2093"/>
      <c r="IV228" s="2093"/>
      <c r="IW228" s="2093"/>
      <c r="IX228" s="2093"/>
      <c r="IY228" s="2093"/>
      <c r="IZ228" s="2093"/>
      <c r="JA228" s="2093"/>
      <c r="JB228" s="2093"/>
      <c r="JC228" s="2093"/>
      <c r="JD228" s="2093"/>
      <c r="JE228" s="2093"/>
      <c r="JF228" s="2093"/>
      <c r="JG228" s="2093"/>
      <c r="JH228" s="2093"/>
      <c r="JI228" s="2093"/>
      <c r="JJ228" s="2093"/>
      <c r="JK228" s="2093"/>
      <c r="JL228" s="2093"/>
      <c r="JM228" s="2093"/>
      <c r="JN228" s="2093"/>
      <c r="JO228" s="2093"/>
      <c r="JP228" s="2093"/>
      <c r="JQ228" s="2093"/>
      <c r="JR228" s="2093"/>
      <c r="JS228" s="2093"/>
      <c r="JT228" s="2093"/>
      <c r="JU228" s="2093"/>
      <c r="JV228" s="2093"/>
      <c r="JW228" s="2093"/>
      <c r="JX228" s="2093"/>
      <c r="JY228" s="2093"/>
      <c r="JZ228" s="2093"/>
      <c r="KA228" s="2093"/>
      <c r="KB228" s="2093"/>
      <c r="KC228" s="2093"/>
      <c r="KD228" s="2093"/>
      <c r="KE228" s="2093"/>
      <c r="KF228" s="2093"/>
      <c r="KG228" s="2093"/>
      <c r="KH228" s="2093"/>
      <c r="KI228" s="2093"/>
      <c r="KJ228" s="2093"/>
      <c r="KK228" s="2093"/>
      <c r="KL228" s="2093"/>
      <c r="KM228" s="2093"/>
      <c r="KN228" s="2093"/>
      <c r="KO228" s="2093"/>
      <c r="KP228" s="2093"/>
      <c r="KQ228" s="2093"/>
      <c r="KR228" s="2093"/>
      <c r="KS228" s="2093"/>
      <c r="KT228" s="2093"/>
      <c r="KU228" s="2093"/>
      <c r="KV228" s="2093"/>
      <c r="KW228" s="2093"/>
      <c r="KX228" s="2093"/>
      <c r="KY228" s="2093"/>
      <c r="KZ228" s="2093"/>
      <c r="LA228" s="2093"/>
      <c r="LB228" s="2093"/>
      <c r="LC228" s="2093"/>
      <c r="LD228" s="2093"/>
      <c r="LE228" s="2093"/>
      <c r="LF228" s="2093"/>
      <c r="LG228" s="2093"/>
      <c r="LH228" s="2093"/>
      <c r="LI228" s="2093"/>
      <c r="LJ228" s="2093"/>
      <c r="LK228" s="2093"/>
      <c r="LL228" s="2093"/>
      <c r="LM228" s="2093"/>
      <c r="LN228" s="2093"/>
      <c r="LO228" s="2093"/>
      <c r="LP228" s="2093"/>
      <c r="LQ228" s="2093"/>
      <c r="LR228" s="2093"/>
      <c r="LS228" s="2093"/>
      <c r="LT228" s="2093"/>
      <c r="LU228" s="2093"/>
      <c r="LV228" s="2093"/>
      <c r="LW228" s="2093"/>
      <c r="LX228" s="2093"/>
      <c r="LY228" s="2093"/>
      <c r="LZ228" s="2093"/>
      <c r="MA228" s="2093"/>
      <c r="MB228" s="2093"/>
      <c r="MC228" s="2093"/>
      <c r="MD228" s="2093"/>
      <c r="ME228" s="2093"/>
      <c r="MF228" s="2093"/>
      <c r="MG228" s="2093"/>
      <c r="MH228" s="2093"/>
      <c r="MI228" s="2093"/>
      <c r="MJ228" s="2093"/>
      <c r="MK228" s="2093"/>
      <c r="ML228" s="2093"/>
      <c r="MM228" s="2093"/>
      <c r="MN228" s="2093"/>
      <c r="MO228" s="2093"/>
      <c r="MP228" s="2093"/>
      <c r="MQ228" s="2093"/>
      <c r="MR228" s="2093"/>
      <c r="MS228" s="2093"/>
      <c r="MT228" s="2093"/>
      <c r="MU228" s="2093"/>
      <c r="MV228" s="2093"/>
      <c r="MW228" s="2093"/>
      <c r="MX228" s="2093"/>
      <c r="MY228" s="2093"/>
      <c r="MZ228" s="2093"/>
      <c r="NA228" s="2093"/>
      <c r="NB228" s="2093"/>
      <c r="NC228" s="2093"/>
      <c r="ND228" s="2093"/>
      <c r="NE228" s="2093"/>
      <c r="NF228" s="2093"/>
      <c r="NG228" s="2093"/>
      <c r="NH228" s="2093"/>
      <c r="NI228" s="2093"/>
      <c r="NJ228" s="2093"/>
      <c r="NK228" s="2093"/>
      <c r="NL228" s="2093"/>
      <c r="NM228" s="2093"/>
      <c r="NN228" s="2093"/>
      <c r="NO228" s="2093"/>
      <c r="NP228" s="2093"/>
      <c r="NQ228" s="2093"/>
      <c r="NR228" s="2093"/>
      <c r="NS228" s="2093"/>
      <c r="NT228" s="2093"/>
      <c r="NU228" s="2093"/>
      <c r="NV228" s="2093"/>
      <c r="NW228" s="2093"/>
      <c r="NX228" s="2093"/>
      <c r="NY228" s="2093"/>
      <c r="NZ228" s="2093"/>
      <c r="OA228" s="2093"/>
      <c r="OB228" s="2093"/>
      <c r="OC228" s="2093"/>
      <c r="OD228" s="2093"/>
      <c r="OE228" s="2093"/>
      <c r="OF228" s="2093"/>
      <c r="OG228" s="2093"/>
      <c r="OH228" s="2093"/>
      <c r="OI228" s="2093"/>
      <c r="OJ228" s="2093"/>
      <c r="OK228" s="2093"/>
      <c r="OL228" s="2093"/>
      <c r="OM228" s="2093"/>
      <c r="ON228" s="2093"/>
      <c r="OO228" s="2093"/>
      <c r="OP228" s="2093"/>
      <c r="OQ228" s="2093"/>
      <c r="OR228" s="2093"/>
      <c r="OS228" s="2093"/>
      <c r="OT228" s="2093"/>
      <c r="OU228" s="2093"/>
      <c r="OV228" s="2093"/>
      <c r="OW228" s="2093"/>
      <c r="OX228" s="2093"/>
      <c r="OY228" s="2093"/>
      <c r="OZ228" s="2093"/>
      <c r="PA228" s="2093"/>
      <c r="PB228" s="2093"/>
      <c r="PC228" s="2093"/>
      <c r="PD228" s="2093"/>
      <c r="PE228" s="2093"/>
      <c r="PF228" s="2093"/>
      <c r="PG228" s="2093"/>
      <c r="PH228" s="2093"/>
      <c r="PI228" s="2093"/>
      <c r="PJ228" s="2093"/>
      <c r="PK228" s="2093"/>
      <c r="PL228" s="2093"/>
      <c r="PM228" s="2093"/>
      <c r="PN228" s="2093"/>
      <c r="PO228" s="2093"/>
      <c r="PP228" s="2093"/>
      <c r="PQ228" s="2093"/>
      <c r="PR228" s="2093"/>
      <c r="PS228" s="2093"/>
      <c r="PT228" s="2093"/>
      <c r="PU228" s="2093"/>
      <c r="PV228" s="2093"/>
      <c r="PW228" s="2093"/>
      <c r="PX228" s="2093"/>
      <c r="PY228" s="2093"/>
      <c r="PZ228" s="2093"/>
      <c r="QA228" s="2093"/>
      <c r="QB228" s="2093"/>
      <c r="QC228" s="2093"/>
      <c r="QD228" s="2093"/>
      <c r="QE228" s="2093"/>
      <c r="QF228" s="2093"/>
      <c r="QG228" s="2093"/>
      <c r="QH228" s="2093"/>
      <c r="QI228" s="2093"/>
      <c r="QJ228" s="2093"/>
      <c r="QK228" s="2093"/>
      <c r="QL228" s="2093"/>
      <c r="QM228" s="2093"/>
      <c r="QN228" s="2093"/>
      <c r="QO228" s="2093"/>
      <c r="QP228" s="2093"/>
      <c r="QQ228" s="2093"/>
      <c r="QR228" s="2093"/>
      <c r="QS228" s="2093"/>
      <c r="QT228" s="2093"/>
      <c r="QU228" s="2093"/>
      <c r="QV228" s="2093"/>
      <c r="QW228" s="2093"/>
      <c r="QX228" s="2093"/>
      <c r="QY228" s="2093"/>
      <c r="QZ228" s="2093"/>
      <c r="RA228" s="2093"/>
      <c r="RB228" s="2093"/>
      <c r="RC228" s="2093"/>
      <c r="RD228" s="2093"/>
      <c r="RE228" s="2093"/>
      <c r="RF228" s="2093"/>
      <c r="RG228" s="2093"/>
      <c r="RH228" s="2093"/>
      <c r="RI228" s="2093"/>
      <c r="RJ228" s="2093"/>
      <c r="RK228" s="2093"/>
      <c r="RL228" s="2093"/>
      <c r="RM228" s="2093"/>
      <c r="RN228" s="2093"/>
      <c r="RO228" s="2093"/>
      <c r="RP228" s="2093"/>
      <c r="RQ228" s="2093"/>
      <c r="RR228" s="2093"/>
      <c r="RS228" s="2093"/>
      <c r="RT228" s="2093"/>
      <c r="RU228" s="2093"/>
      <c r="RV228" s="2093"/>
      <c r="RW228" s="2093"/>
      <c r="RX228" s="2093"/>
      <c r="RY228" s="2093"/>
      <c r="RZ228" s="2093"/>
      <c r="SA228" s="2093"/>
      <c r="SB228" s="2093"/>
      <c r="SC228" s="2093"/>
      <c r="SD228" s="2093"/>
      <c r="SE228" s="2093"/>
      <c r="SF228" s="2093"/>
      <c r="SG228" s="2093"/>
      <c r="SH228" s="2093"/>
      <c r="SI228" s="2093"/>
      <c r="SJ228" s="2093"/>
      <c r="SK228" s="2093"/>
      <c r="SL228" s="2093"/>
      <c r="SM228" s="2093"/>
      <c r="SN228" s="2093"/>
      <c r="SO228" s="2093"/>
      <c r="SP228" s="2093"/>
      <c r="SQ228" s="2093"/>
      <c r="SR228" s="2093"/>
      <c r="SS228" s="2093"/>
      <c r="ST228" s="2093"/>
      <c r="SU228" s="2093"/>
      <c r="SV228" s="2093"/>
      <c r="SW228" s="2093"/>
      <c r="SX228" s="2093"/>
      <c r="SY228" s="2093"/>
      <c r="SZ228" s="2093"/>
      <c r="TA228" s="2093"/>
      <c r="TB228" s="2093"/>
      <c r="TC228" s="2093"/>
      <c r="TD228" s="2093"/>
      <c r="TE228" s="2093"/>
      <c r="TF228" s="2093"/>
      <c r="TG228" s="2093"/>
      <c r="TH228" s="2093"/>
      <c r="TI228" s="2093"/>
      <c r="TJ228" s="2093"/>
      <c r="TK228" s="2093"/>
      <c r="TL228" s="2093"/>
      <c r="TM228" s="2093"/>
      <c r="TN228" s="2093"/>
      <c r="TO228" s="2093"/>
      <c r="TP228" s="2093"/>
      <c r="TQ228" s="2093"/>
      <c r="TR228" s="2093"/>
      <c r="TS228" s="2093"/>
      <c r="TT228" s="2093"/>
      <c r="TU228" s="2093"/>
      <c r="TV228" s="2093"/>
      <c r="TW228" s="2093"/>
      <c r="TX228" s="2093"/>
      <c r="TY228" s="2093"/>
      <c r="TZ228" s="2093"/>
      <c r="UA228" s="2093"/>
      <c r="UB228" s="2093"/>
      <c r="UC228" s="2093"/>
      <c r="UD228" s="2093"/>
      <c r="UE228" s="2093"/>
      <c r="UF228" s="2093"/>
      <c r="UG228" s="2093"/>
      <c r="UH228" s="2093"/>
      <c r="UI228" s="2093"/>
      <c r="UJ228" s="2093"/>
      <c r="UK228" s="2093"/>
      <c r="UL228" s="2093"/>
      <c r="UM228" s="2093"/>
      <c r="UN228" s="2093"/>
      <c r="UO228" s="2093"/>
      <c r="UP228" s="2093"/>
      <c r="UQ228" s="2093"/>
      <c r="UR228" s="2093"/>
      <c r="US228" s="2093"/>
      <c r="UT228" s="2093"/>
      <c r="UU228" s="2093"/>
      <c r="UV228" s="2093"/>
      <c r="UW228" s="2093"/>
      <c r="UX228" s="2093"/>
      <c r="UY228" s="2093"/>
      <c r="UZ228" s="2093"/>
      <c r="VA228" s="2093"/>
      <c r="VB228" s="2093"/>
      <c r="VC228" s="2093"/>
      <c r="VD228" s="2093"/>
      <c r="VE228" s="2093"/>
      <c r="VF228" s="2093"/>
      <c r="VG228" s="2093"/>
      <c r="VH228" s="2093"/>
      <c r="VI228" s="2093"/>
      <c r="VJ228" s="2093"/>
      <c r="VK228" s="2093"/>
      <c r="VL228" s="2093"/>
      <c r="VM228" s="2093"/>
      <c r="VN228" s="2093"/>
      <c r="VO228" s="2093"/>
      <c r="VP228" s="2093"/>
      <c r="VQ228" s="2093"/>
      <c r="VR228" s="2093"/>
      <c r="VS228" s="2093"/>
      <c r="VT228" s="2093"/>
      <c r="VU228" s="2093"/>
      <c r="VV228" s="2093"/>
      <c r="VW228" s="2093"/>
      <c r="VX228" s="2093"/>
      <c r="VY228" s="2093"/>
      <c r="VZ228" s="2093"/>
      <c r="WA228" s="2093"/>
      <c r="WB228" s="2093"/>
      <c r="WC228" s="2093"/>
      <c r="WD228" s="2093"/>
      <c r="WE228" s="2093"/>
      <c r="WF228" s="2093"/>
      <c r="WG228" s="2093"/>
      <c r="WH228" s="2093"/>
      <c r="WI228" s="2093"/>
      <c r="WJ228" s="2093"/>
      <c r="WK228" s="2093"/>
      <c r="WL228" s="2093"/>
      <c r="WM228" s="2093"/>
      <c r="WN228" s="2093"/>
      <c r="WO228" s="2093"/>
      <c r="WP228" s="2093"/>
      <c r="WQ228" s="2093"/>
      <c r="WR228" s="2093"/>
      <c r="WS228" s="2093"/>
      <c r="WT228" s="2093"/>
      <c r="WU228" s="2093"/>
      <c r="WV228" s="2093"/>
      <c r="WW228" s="2093"/>
      <c r="WX228" s="2093"/>
      <c r="WY228" s="2093"/>
      <c r="WZ228" s="2093"/>
      <c r="XA228" s="2093"/>
      <c r="XB228" s="2093"/>
      <c r="XC228" s="2093"/>
      <c r="XD228" s="2093"/>
      <c r="XE228" s="2093"/>
      <c r="XF228" s="2093"/>
      <c r="XG228" s="2093"/>
      <c r="XH228" s="2093"/>
      <c r="XI228" s="2093"/>
      <c r="XJ228" s="2093"/>
      <c r="XK228" s="2093"/>
      <c r="XL228" s="2093"/>
      <c r="XM228" s="2093"/>
      <c r="XN228" s="2093"/>
      <c r="XO228" s="2093"/>
      <c r="XP228" s="2093"/>
      <c r="XQ228" s="2093"/>
      <c r="XR228" s="2093"/>
      <c r="XS228" s="2093"/>
      <c r="XT228" s="2093"/>
      <c r="XU228" s="2093"/>
      <c r="XV228" s="2093"/>
      <c r="XW228" s="2093"/>
      <c r="XX228" s="2093"/>
      <c r="XY228" s="2093"/>
      <c r="XZ228" s="2093"/>
      <c r="YA228" s="2093"/>
      <c r="YB228" s="2093"/>
      <c r="YC228" s="2093"/>
      <c r="YD228" s="2093"/>
      <c r="YE228" s="2093"/>
      <c r="YF228" s="2093"/>
      <c r="YG228" s="2093"/>
      <c r="YH228" s="2093"/>
      <c r="YI228" s="2093"/>
      <c r="YJ228" s="2093"/>
      <c r="YK228" s="2093"/>
      <c r="YL228" s="2093"/>
      <c r="YM228" s="2093"/>
      <c r="YN228" s="2093"/>
      <c r="YO228" s="2093"/>
      <c r="YP228" s="2093"/>
      <c r="YQ228" s="2093"/>
      <c r="YR228" s="2093"/>
      <c r="YS228" s="2093"/>
      <c r="YT228" s="2093"/>
      <c r="YU228" s="2093"/>
      <c r="YV228" s="2093"/>
      <c r="YW228" s="2093"/>
      <c r="YX228" s="2093"/>
      <c r="YY228" s="2093"/>
      <c r="YZ228" s="2093"/>
      <c r="ZA228" s="2093"/>
      <c r="ZB228" s="2093"/>
      <c r="ZC228" s="2093"/>
      <c r="ZD228" s="2093"/>
      <c r="ZE228" s="2093"/>
      <c r="ZF228" s="2093"/>
      <c r="ZG228" s="2093"/>
      <c r="ZH228" s="2093"/>
      <c r="ZI228" s="2093"/>
      <c r="ZJ228" s="2093"/>
      <c r="ZK228" s="2093"/>
      <c r="ZL228" s="2093"/>
      <c r="ZM228" s="2093"/>
      <c r="ZN228" s="2093"/>
      <c r="ZO228" s="2093"/>
      <c r="ZP228" s="2093"/>
      <c r="ZQ228" s="2093"/>
      <c r="ZR228" s="2093"/>
      <c r="ZS228" s="2093"/>
      <c r="ZT228" s="2093"/>
      <c r="ZU228" s="2093"/>
      <c r="ZV228" s="2093"/>
      <c r="ZW228" s="2093"/>
      <c r="ZX228" s="2093"/>
      <c r="ZY228" s="2093"/>
      <c r="ZZ228" s="2093"/>
      <c r="AAA228" s="2093"/>
      <c r="AAB228" s="2093"/>
      <c r="AAC228" s="2093"/>
      <c r="AAD228" s="2093"/>
      <c r="AAE228" s="2093"/>
      <c r="AAF228" s="2093"/>
      <c r="AAG228" s="2093"/>
      <c r="AAH228" s="2093"/>
      <c r="AAI228" s="2093"/>
      <c r="AAJ228" s="2093"/>
      <c r="AAK228" s="2093"/>
      <c r="AAL228" s="2093"/>
      <c r="AAM228" s="2093"/>
      <c r="AAN228" s="2093"/>
      <c r="AAO228" s="2093"/>
      <c r="AAP228" s="2093"/>
      <c r="AAQ228" s="2093"/>
      <c r="AAR228" s="2093"/>
      <c r="AAS228" s="2093"/>
      <c r="AAT228" s="2093"/>
      <c r="AAU228" s="2093"/>
      <c r="AAV228" s="2093"/>
      <c r="AAW228" s="2093"/>
      <c r="AAX228" s="2093"/>
      <c r="AAY228" s="2093"/>
      <c r="AAZ228" s="2093"/>
      <c r="ABA228" s="2093"/>
      <c r="ABB228" s="2093"/>
      <c r="ABC228" s="2093"/>
      <c r="ABD228" s="2093"/>
      <c r="ABE228" s="2093"/>
      <c r="ABF228" s="2093"/>
      <c r="ABG228" s="2093"/>
      <c r="ABH228" s="2093"/>
      <c r="ABI228" s="2093"/>
      <c r="ABJ228" s="2093"/>
      <c r="ABK228" s="2093"/>
      <c r="ABL228" s="2093"/>
      <c r="ABM228" s="2093"/>
      <c r="ABN228" s="2093"/>
      <c r="ABO228" s="2093"/>
      <c r="ABP228" s="2093"/>
      <c r="ABQ228" s="2093"/>
      <c r="ABR228" s="2093"/>
      <c r="ABS228" s="2093"/>
      <c r="ABT228" s="2093"/>
      <c r="ABU228" s="2093"/>
      <c r="ABV228" s="2093"/>
      <c r="ABW228" s="2093"/>
      <c r="ABX228" s="2093"/>
      <c r="ABY228" s="2093"/>
      <c r="ABZ228" s="2093"/>
      <c r="ACA228" s="2093"/>
      <c r="ACB228" s="2093"/>
      <c r="ACC228" s="2093"/>
      <c r="ACD228" s="2093"/>
      <c r="ACE228" s="2093"/>
      <c r="ACF228" s="2093"/>
      <c r="ACG228" s="2093"/>
      <c r="ACH228" s="2093"/>
      <c r="ACI228" s="2093"/>
      <c r="ACJ228" s="2093"/>
      <c r="ACK228" s="2093"/>
      <c r="ACL228" s="2093"/>
      <c r="ACM228" s="2093"/>
      <c r="ACN228" s="2093"/>
      <c r="ACO228" s="2093"/>
      <c r="ACP228" s="2093"/>
      <c r="ACQ228" s="2093"/>
      <c r="ACR228" s="2093"/>
      <c r="ACS228" s="2093"/>
      <c r="ACT228" s="2093"/>
      <c r="ACU228" s="2093"/>
      <c r="ACV228" s="2093"/>
      <c r="ACW228" s="2093"/>
      <c r="ACX228" s="2093"/>
      <c r="ACY228" s="2093"/>
      <c r="ACZ228" s="2093"/>
      <c r="ADA228" s="2093"/>
      <c r="ADB228" s="2093"/>
      <c r="ADC228" s="2093"/>
      <c r="ADD228" s="2093"/>
      <c r="ADE228" s="2093"/>
      <c r="ADF228" s="2093"/>
      <c r="ADG228" s="2093"/>
      <c r="ADH228" s="2093"/>
      <c r="ADI228" s="2093"/>
      <c r="ADJ228" s="2093"/>
      <c r="ADK228" s="2093"/>
      <c r="ADL228" s="2093"/>
      <c r="ADM228" s="2093"/>
      <c r="ADN228" s="2093"/>
      <c r="ADO228" s="2093"/>
      <c r="ADP228" s="2093"/>
      <c r="ADQ228" s="2093"/>
      <c r="ADR228" s="2093"/>
      <c r="ADS228" s="2093"/>
      <c r="ADT228" s="2093"/>
      <c r="ADU228" s="2093"/>
      <c r="ADV228" s="2093"/>
      <c r="ADW228" s="2093"/>
      <c r="ADX228" s="2093"/>
      <c r="ADY228" s="2093"/>
      <c r="ADZ228" s="2093"/>
      <c r="AEA228" s="2093"/>
      <c r="AEB228" s="2093"/>
      <c r="AEC228" s="2093"/>
      <c r="AED228" s="2093"/>
      <c r="AEE228" s="2093"/>
      <c r="AEF228" s="2093"/>
      <c r="AEG228" s="2093"/>
      <c r="AEH228" s="2093"/>
      <c r="AEI228" s="2093"/>
      <c r="AEJ228" s="2093"/>
      <c r="AEK228" s="2093"/>
      <c r="AEL228" s="2093"/>
      <c r="AEM228" s="2093"/>
      <c r="AEN228" s="2093"/>
      <c r="AEO228" s="2093"/>
      <c r="AEP228" s="2093"/>
      <c r="AEQ228" s="2093"/>
      <c r="AER228" s="2093"/>
      <c r="AES228" s="2093"/>
      <c r="AET228" s="2093"/>
      <c r="AEU228" s="2093"/>
      <c r="AEV228" s="2093"/>
      <c r="AEW228" s="2093"/>
      <c r="AEX228" s="2093"/>
      <c r="AEY228" s="2093"/>
      <c r="AEZ228" s="2093"/>
      <c r="AFA228" s="2093"/>
      <c r="AFB228" s="2093"/>
      <c r="AFC228" s="2093"/>
      <c r="AFD228" s="2093"/>
      <c r="AFE228" s="2093"/>
      <c r="AFF228" s="2093"/>
      <c r="AFG228" s="2093"/>
      <c r="AFH228" s="2093"/>
      <c r="AFI228" s="2093"/>
      <c r="AFJ228" s="2093"/>
      <c r="AFK228" s="2093"/>
      <c r="AFL228" s="2093"/>
      <c r="AFM228" s="2093"/>
      <c r="AFN228" s="2093"/>
      <c r="AFO228" s="2093"/>
      <c r="AFP228" s="2093"/>
      <c r="AFQ228" s="2093"/>
      <c r="AFR228" s="2093"/>
      <c r="AFS228" s="2093"/>
      <c r="AFT228" s="2093"/>
      <c r="AFU228" s="2093"/>
      <c r="AFV228" s="2093"/>
      <c r="AFW228" s="2093"/>
      <c r="AFX228" s="2093"/>
      <c r="AFY228" s="2093"/>
      <c r="AFZ228" s="2093"/>
      <c r="AGA228" s="2093"/>
      <c r="AGB228" s="2093"/>
      <c r="AGC228" s="2093"/>
      <c r="AGD228" s="2093"/>
      <c r="AGE228" s="2093"/>
      <c r="AGF228" s="2093"/>
      <c r="AGG228" s="2093"/>
      <c r="AGH228" s="2093"/>
      <c r="AGI228" s="2093"/>
      <c r="AGJ228" s="2093"/>
      <c r="AGK228" s="2093"/>
      <c r="AGL228" s="2093"/>
      <c r="AGM228" s="2093"/>
      <c r="AGN228" s="2093"/>
      <c r="AGO228" s="2093"/>
      <c r="AGP228" s="2093"/>
      <c r="AGQ228" s="2093"/>
      <c r="AGR228" s="2093"/>
      <c r="AGS228" s="2093"/>
      <c r="AGT228" s="2093"/>
      <c r="AGU228" s="2093"/>
      <c r="AGV228" s="2093"/>
      <c r="AGW228" s="2093"/>
      <c r="AGX228" s="2093"/>
      <c r="AGY228" s="2093"/>
      <c r="AGZ228" s="2093"/>
      <c r="AHA228" s="2093"/>
      <c r="AHB228" s="2093"/>
      <c r="AHC228" s="2093"/>
      <c r="AHD228" s="2093"/>
      <c r="AHE228" s="2093"/>
      <c r="AHF228" s="2093"/>
      <c r="AHG228" s="2093"/>
      <c r="AHH228" s="2093"/>
      <c r="AHI228" s="2093"/>
      <c r="AHJ228" s="2093"/>
      <c r="AHK228" s="2093"/>
      <c r="AHL228" s="2093"/>
      <c r="AHM228" s="2093"/>
      <c r="AHN228" s="2093"/>
      <c r="AHO228" s="2093"/>
      <c r="AHP228" s="2093"/>
      <c r="AHQ228" s="2093"/>
      <c r="AHR228" s="2093"/>
      <c r="AHS228" s="2093"/>
      <c r="AHT228" s="2093"/>
      <c r="AHU228" s="2093"/>
      <c r="AHV228" s="2093"/>
      <c r="AHW228" s="2093"/>
      <c r="AHX228" s="2093"/>
      <c r="AHY228" s="2093"/>
      <c r="AHZ228" s="2093"/>
      <c r="AIA228" s="2093"/>
      <c r="AIB228" s="2093"/>
      <c r="AIC228" s="2093"/>
      <c r="AID228" s="2093"/>
      <c r="AIE228" s="2093"/>
      <c r="AIF228" s="2093"/>
      <c r="AIG228" s="2093"/>
      <c r="AIH228" s="2093"/>
      <c r="AII228" s="2093"/>
      <c r="AIJ228" s="2093"/>
      <c r="AIK228" s="2093"/>
      <c r="AIL228" s="2093"/>
      <c r="AIM228" s="2093"/>
      <c r="AIN228" s="2093"/>
      <c r="AIO228" s="2093"/>
      <c r="AIP228" s="2093"/>
      <c r="AIQ228" s="2093"/>
      <c r="AIR228" s="2093"/>
      <c r="AIS228" s="2093"/>
      <c r="AIT228" s="2093"/>
      <c r="AIU228" s="2093"/>
      <c r="AIV228" s="2093"/>
      <c r="AIW228" s="2093"/>
      <c r="AIX228" s="2093"/>
      <c r="AIY228" s="2093"/>
      <c r="AIZ228" s="2093"/>
      <c r="AJA228" s="2093"/>
      <c r="AJB228" s="2093"/>
      <c r="AJC228" s="2093"/>
      <c r="AJD228" s="2093"/>
      <c r="AJE228" s="2093"/>
      <c r="AJF228" s="2093"/>
      <c r="AJG228" s="2093"/>
      <c r="AJH228" s="2093"/>
      <c r="AJI228" s="2093"/>
      <c r="AJJ228" s="2093"/>
      <c r="AJK228" s="2093"/>
      <c r="AJL228" s="2093"/>
      <c r="AJM228" s="2093"/>
      <c r="AJN228" s="2093"/>
      <c r="AJO228" s="2093"/>
      <c r="AJP228" s="2093"/>
      <c r="AJQ228" s="2093"/>
      <c r="AJR228" s="2093"/>
      <c r="AJS228" s="2093"/>
      <c r="AJT228" s="2093"/>
      <c r="AJU228" s="2093"/>
      <c r="AJV228" s="2093"/>
      <c r="AJW228" s="2093"/>
      <c r="AJX228" s="2093"/>
      <c r="AJY228" s="2093"/>
      <c r="AJZ228" s="2093"/>
      <c r="AKA228" s="2093"/>
      <c r="AKB228" s="2093"/>
      <c r="AKC228" s="2093"/>
      <c r="AKD228" s="2093"/>
      <c r="AKE228" s="2093"/>
      <c r="AKF228" s="2093"/>
      <c r="AKG228" s="2093"/>
      <c r="AKH228" s="2093"/>
      <c r="AKI228" s="2093"/>
      <c r="AKJ228" s="2093"/>
      <c r="AKK228" s="2093"/>
      <c r="AKL228" s="2093"/>
      <c r="AKM228" s="2093"/>
      <c r="AKN228" s="2093"/>
      <c r="AKO228" s="2093"/>
      <c r="AKP228" s="2093"/>
      <c r="AKQ228" s="2093"/>
      <c r="AKR228" s="2093"/>
      <c r="AKS228" s="2093"/>
      <c r="AKT228" s="2093"/>
      <c r="AKU228" s="2093"/>
      <c r="AKV228" s="2093"/>
      <c r="AKW228" s="2093"/>
      <c r="AKX228" s="2093"/>
      <c r="AKY228" s="2093"/>
      <c r="AKZ228" s="2093"/>
      <c r="ALA228" s="2093"/>
      <c r="ALB228" s="2093"/>
      <c r="ALC228" s="2093"/>
      <c r="ALD228" s="2093"/>
      <c r="ALE228" s="2093"/>
      <c r="ALF228" s="2093"/>
      <c r="ALG228" s="2093"/>
      <c r="ALH228" s="2093"/>
      <c r="ALI228" s="2093"/>
      <c r="ALJ228" s="2093"/>
      <c r="ALK228" s="2093"/>
      <c r="ALL228" s="2093"/>
      <c r="ALM228" s="2093"/>
      <c r="ALN228" s="2093"/>
      <c r="ALO228" s="2093"/>
      <c r="ALP228" s="2093"/>
      <c r="ALQ228" s="2093"/>
      <c r="ALR228" s="2093"/>
      <c r="ALS228" s="2093"/>
      <c r="ALT228" s="2093"/>
      <c r="ALU228" s="2093"/>
      <c r="ALV228" s="2093"/>
      <c r="ALW228" s="2093"/>
      <c r="ALX228" s="2093"/>
      <c r="ALY228" s="2093"/>
      <c r="ALZ228" s="2093"/>
      <c r="AMA228" s="2093"/>
      <c r="AMB228" s="2093"/>
      <c r="AMC228" s="2093"/>
      <c r="AMD228" s="2093"/>
      <c r="AME228" s="2093"/>
      <c r="AMF228" s="2093"/>
      <c r="AMG228" s="2093"/>
      <c r="AMH228" s="2093"/>
      <c r="AMI228" s="2093"/>
      <c r="AMJ228" s="2093"/>
      <c r="AMK228" s="2093"/>
      <c r="AML228" s="2093"/>
      <c r="AMM228" s="2093"/>
      <c r="AMN228" s="2093"/>
      <c r="AMO228" s="2093"/>
      <c r="AMP228" s="2093"/>
      <c r="AMQ228" s="2093"/>
      <c r="AMR228" s="2093"/>
      <c r="AMS228" s="2093"/>
      <c r="AMT228" s="2093"/>
      <c r="AMU228" s="2093"/>
      <c r="AMV228" s="2093"/>
      <c r="AMW228" s="2093"/>
      <c r="AMX228" s="2093"/>
      <c r="AMY228" s="2093"/>
      <c r="AMZ228" s="2093"/>
      <c r="ANA228" s="2093"/>
      <c r="ANB228" s="2093"/>
      <c r="ANC228" s="2093"/>
      <c r="AND228" s="2093"/>
      <c r="ANE228" s="2093"/>
      <c r="ANF228" s="2093"/>
      <c r="ANG228" s="2093"/>
      <c r="ANH228" s="2093"/>
      <c r="ANI228" s="2093"/>
      <c r="ANJ228" s="2093"/>
      <c r="ANK228" s="2093"/>
      <c r="ANL228" s="2093"/>
      <c r="ANM228" s="2093"/>
      <c r="ANN228" s="2093"/>
      <c r="ANO228" s="2093"/>
      <c r="ANP228" s="2093"/>
      <c r="ANQ228" s="2093"/>
      <c r="ANR228" s="2093"/>
      <c r="ANS228" s="2093"/>
      <c r="ANT228" s="2093"/>
      <c r="ANU228" s="2093"/>
      <c r="ANV228" s="2093"/>
      <c r="ANW228" s="2093"/>
      <c r="ANX228" s="2093"/>
      <c r="ANY228" s="2093"/>
      <c r="ANZ228" s="2093"/>
      <c r="AOA228" s="2093"/>
      <c r="AOB228" s="2093"/>
      <c r="AOC228" s="2093"/>
      <c r="AOD228" s="2093"/>
      <c r="AOE228" s="2093"/>
      <c r="AOF228" s="2093"/>
      <c r="AOG228" s="2093"/>
      <c r="AOH228" s="2093"/>
      <c r="AOI228" s="2093"/>
      <c r="AOJ228" s="2093"/>
      <c r="AOK228" s="2093"/>
      <c r="AOL228" s="2093"/>
      <c r="AOM228" s="2093"/>
      <c r="AON228" s="2093"/>
      <c r="AOO228" s="2093"/>
      <c r="AOP228" s="2093"/>
      <c r="AOQ228" s="2093"/>
      <c r="AOR228" s="2093"/>
      <c r="AOS228" s="2093"/>
      <c r="AOT228" s="2093"/>
      <c r="AOU228" s="2093"/>
      <c r="AOV228" s="2093"/>
      <c r="AOW228" s="2093"/>
      <c r="AOX228" s="2093"/>
      <c r="AOY228" s="2093"/>
      <c r="AOZ228" s="2093"/>
      <c r="APA228" s="2093"/>
      <c r="APB228" s="2093"/>
      <c r="APC228" s="2093"/>
      <c r="APD228" s="2093"/>
      <c r="APE228" s="2093"/>
      <c r="APF228" s="2093"/>
      <c r="APG228" s="2093"/>
      <c r="APH228" s="2093"/>
      <c r="API228" s="2093"/>
      <c r="APJ228" s="2093"/>
      <c r="APK228" s="2093"/>
      <c r="APL228" s="2093"/>
      <c r="APM228" s="2093"/>
      <c r="APN228" s="2093"/>
      <c r="APO228" s="2093"/>
      <c r="APP228" s="2093"/>
      <c r="APQ228" s="2093"/>
      <c r="APR228" s="2093"/>
      <c r="APS228" s="2093"/>
      <c r="APT228" s="2093"/>
      <c r="APU228" s="2093"/>
      <c r="APV228" s="2093"/>
      <c r="APW228" s="2093"/>
      <c r="APX228" s="2093"/>
      <c r="APY228" s="2093"/>
      <c r="APZ228" s="2093"/>
      <c r="AQA228" s="2093"/>
      <c r="AQB228" s="2093"/>
      <c r="AQC228" s="2093"/>
      <c r="AQD228" s="2093"/>
      <c r="AQE228" s="2093"/>
      <c r="AQF228" s="2093"/>
      <c r="AQG228" s="2093"/>
      <c r="AQH228" s="2093"/>
      <c r="AQI228" s="2093"/>
      <c r="AQJ228" s="2093"/>
      <c r="AQK228" s="2093"/>
      <c r="AQL228" s="2093"/>
      <c r="AQM228" s="2093"/>
      <c r="AQN228" s="2093"/>
      <c r="AQO228" s="2093"/>
      <c r="AQP228" s="2093"/>
      <c r="AQQ228" s="2093"/>
      <c r="AQR228" s="2093"/>
      <c r="AQS228" s="2093"/>
      <c r="AQT228" s="2093"/>
      <c r="AQU228" s="2093"/>
      <c r="AQV228" s="2093"/>
      <c r="AQW228" s="2093"/>
      <c r="AQX228" s="2093"/>
      <c r="AQY228" s="2093"/>
      <c r="AQZ228" s="2093"/>
      <c r="ARA228" s="2093"/>
      <c r="ARB228" s="2093"/>
      <c r="ARC228" s="2093"/>
      <c r="ARD228" s="2093"/>
      <c r="ARE228" s="2093"/>
      <c r="ARF228" s="2093"/>
      <c r="ARG228" s="2093"/>
      <c r="ARH228" s="2093"/>
      <c r="ARI228" s="2093"/>
      <c r="ARJ228" s="2093"/>
      <c r="ARK228" s="2093"/>
      <c r="ARL228" s="2093"/>
      <c r="ARM228" s="2093"/>
      <c r="ARN228" s="2093"/>
      <c r="ARO228" s="2093"/>
      <c r="ARP228" s="2093"/>
      <c r="ARQ228" s="2093"/>
      <c r="ARR228" s="2093"/>
      <c r="ARS228" s="2093"/>
      <c r="ART228" s="2093"/>
      <c r="ARU228" s="2093"/>
      <c r="ARV228" s="2093"/>
      <c r="ARW228" s="2093"/>
      <c r="ARX228" s="2093"/>
      <c r="ARY228" s="2093"/>
      <c r="ARZ228" s="2093"/>
      <c r="ASA228" s="2093"/>
      <c r="ASB228" s="2093"/>
      <c r="ASC228" s="2093"/>
      <c r="ASD228" s="2093"/>
      <c r="ASE228" s="2093"/>
      <c r="ASF228" s="2093"/>
      <c r="ASG228" s="2093"/>
      <c r="ASH228" s="2093"/>
      <c r="ASI228" s="2093"/>
      <c r="ASJ228" s="2093"/>
      <c r="ASK228" s="2093"/>
      <c r="ASL228" s="2093"/>
      <c r="ASM228" s="2093"/>
      <c r="ASN228" s="2093"/>
      <c r="ASO228" s="2093"/>
      <c r="ASP228" s="2093"/>
      <c r="ASQ228" s="2093"/>
      <c r="ASR228" s="2093"/>
      <c r="ASS228" s="2093"/>
      <c r="AST228" s="2093"/>
      <c r="ASU228" s="2093"/>
      <c r="ASV228" s="2093"/>
      <c r="ASW228" s="2093"/>
      <c r="ASX228" s="2093"/>
      <c r="ASY228" s="2093"/>
      <c r="ASZ228" s="2093"/>
      <c r="ATA228" s="2093"/>
      <c r="ATB228" s="2093"/>
      <c r="ATC228" s="2093"/>
      <c r="ATD228" s="2093"/>
      <c r="ATE228" s="2093"/>
      <c r="ATF228" s="2093"/>
      <c r="ATG228" s="2093"/>
      <c r="ATH228" s="2093"/>
      <c r="ATI228" s="2093"/>
      <c r="ATJ228" s="2093"/>
      <c r="ATK228" s="2093"/>
      <c r="ATL228" s="2093"/>
      <c r="ATM228" s="2093"/>
      <c r="ATN228" s="2093"/>
      <c r="ATO228" s="2093"/>
      <c r="ATP228" s="2093"/>
      <c r="ATQ228" s="2093"/>
      <c r="ATR228" s="2093"/>
      <c r="ATS228" s="2093"/>
      <c r="ATT228" s="2093"/>
      <c r="ATU228" s="2093"/>
      <c r="ATV228" s="2093"/>
      <c r="ATW228" s="2093"/>
      <c r="ATX228" s="2093"/>
      <c r="ATY228" s="2093"/>
      <c r="ATZ228" s="2093"/>
      <c r="AUA228" s="2093"/>
      <c r="AUB228" s="2093"/>
      <c r="AUC228" s="2093"/>
      <c r="AUD228" s="2093"/>
      <c r="AUE228" s="2093"/>
      <c r="AUF228" s="2093"/>
      <c r="AUG228" s="2093"/>
      <c r="AUH228" s="2093"/>
      <c r="AUI228" s="2093"/>
      <c r="AUJ228" s="2093"/>
      <c r="AUK228" s="2093"/>
      <c r="AUL228" s="2093"/>
      <c r="AUM228" s="2093"/>
      <c r="AUN228" s="2093"/>
      <c r="AUO228" s="2093"/>
      <c r="AUP228" s="2093"/>
      <c r="AUQ228" s="2093"/>
      <c r="AUR228" s="2093"/>
      <c r="AUS228" s="2093"/>
      <c r="AUT228" s="2093"/>
      <c r="AUU228" s="2093"/>
      <c r="AUV228" s="2093"/>
      <c r="AUW228" s="2093"/>
      <c r="AUX228" s="2093"/>
      <c r="AUY228" s="2093"/>
      <c r="AUZ228" s="2093"/>
      <c r="AVA228" s="2093"/>
      <c r="AVB228" s="2093"/>
      <c r="AVC228" s="2093"/>
      <c r="AVD228" s="2093"/>
      <c r="AVE228" s="2093"/>
      <c r="AVF228" s="2093"/>
      <c r="AVG228" s="2093"/>
      <c r="AVH228" s="2093"/>
      <c r="AVI228" s="2093"/>
      <c r="AVJ228" s="2093"/>
      <c r="AVK228" s="2093"/>
      <c r="AVL228" s="2093"/>
      <c r="AVM228" s="2093"/>
      <c r="AVN228" s="2093"/>
      <c r="AVO228" s="2093"/>
      <c r="AVP228" s="2093"/>
      <c r="AVQ228" s="2093"/>
      <c r="AVR228" s="2093"/>
      <c r="AVS228" s="2093"/>
      <c r="AVT228" s="2093"/>
      <c r="AVU228" s="2093"/>
      <c r="AVV228" s="2093"/>
      <c r="AVW228" s="2093"/>
      <c r="AVX228" s="2093"/>
      <c r="AVY228" s="2093"/>
      <c r="AVZ228" s="2093"/>
      <c r="AWA228" s="2093"/>
      <c r="AWB228" s="2093"/>
      <c r="AWC228" s="2093"/>
      <c r="AWD228" s="2093"/>
      <c r="AWE228" s="2093"/>
      <c r="AWF228" s="2093"/>
      <c r="AWG228" s="2093"/>
      <c r="AWH228" s="2093"/>
      <c r="AWI228" s="2093"/>
      <c r="AWJ228" s="2093"/>
      <c r="AWK228" s="2093"/>
      <c r="AWL228" s="2093"/>
      <c r="AWM228" s="2093"/>
      <c r="AWN228" s="2093"/>
      <c r="AWO228" s="2093"/>
      <c r="AWP228" s="2093"/>
      <c r="AWQ228" s="2093"/>
      <c r="AWR228" s="2093"/>
      <c r="AWS228" s="2093"/>
      <c r="AWT228" s="2093"/>
      <c r="AWU228" s="2093"/>
      <c r="AWV228" s="2093"/>
      <c r="AWW228" s="2093"/>
      <c r="AWX228" s="2093"/>
      <c r="AWY228" s="2093"/>
      <c r="AWZ228" s="2093"/>
      <c r="AXA228" s="2093"/>
      <c r="AXB228" s="2093"/>
      <c r="AXC228" s="2093"/>
      <c r="AXD228" s="2093"/>
      <c r="AXE228" s="2093"/>
      <c r="AXF228" s="2093"/>
      <c r="AXG228" s="2093"/>
      <c r="AXH228" s="2093"/>
      <c r="AXI228" s="2093"/>
      <c r="AXJ228" s="2093"/>
    </row>
    <row r="229" spans="1:1310" s="2094" customFormat="1" ht="23.25" customHeight="1">
      <c r="A229" s="2095"/>
      <c r="B229" s="2098" t="s">
        <v>1712</v>
      </c>
      <c r="C229" s="2098"/>
      <c r="D229" s="2098"/>
      <c r="E229" s="2098"/>
      <c r="F229" s="2100"/>
      <c r="G229" s="2098" t="s">
        <v>1713</v>
      </c>
      <c r="H229" s="2098"/>
      <c r="I229" s="2098"/>
      <c r="J229" s="2100"/>
      <c r="K229" s="2098" t="s">
        <v>1714</v>
      </c>
      <c r="L229" s="2098"/>
      <c r="M229" s="2098"/>
      <c r="N229" s="2100"/>
      <c r="O229" s="2098" t="s">
        <v>1711</v>
      </c>
      <c r="P229" s="2098"/>
      <c r="Q229" s="2100"/>
      <c r="R229" s="681"/>
      <c r="S229" s="681"/>
      <c r="T229" s="681"/>
      <c r="U229" s="681"/>
      <c r="V229" s="681"/>
      <c r="W229" s="681"/>
      <c r="X229" s="681"/>
      <c r="Y229" s="681"/>
      <c r="Z229" s="681"/>
      <c r="AA229" s="681"/>
      <c r="AB229" s="681"/>
      <c r="AC229" s="681"/>
      <c r="AD229" s="2093"/>
      <c r="AE229" s="2093"/>
      <c r="AF229" s="2093"/>
      <c r="AG229" s="2093"/>
      <c r="AH229" s="2093"/>
      <c r="AI229" s="2093"/>
      <c r="AJ229" s="2093"/>
      <c r="AK229" s="2093"/>
      <c r="AL229" s="2093"/>
      <c r="AM229" s="2093"/>
      <c r="AN229" s="2093"/>
      <c r="AO229" s="2093"/>
      <c r="AP229" s="2093"/>
      <c r="AQ229" s="2093"/>
      <c r="AR229" s="2093"/>
      <c r="AS229" s="2093"/>
      <c r="AT229" s="2093"/>
      <c r="AU229" s="2093"/>
      <c r="AV229" s="2093"/>
      <c r="AW229" s="2093"/>
      <c r="AX229" s="2093"/>
      <c r="AY229" s="2093"/>
      <c r="AZ229" s="2093"/>
      <c r="BA229" s="2093"/>
      <c r="BB229" s="2093"/>
      <c r="BC229" s="2093"/>
      <c r="BD229" s="2093"/>
      <c r="BE229" s="2093"/>
      <c r="BF229" s="2093"/>
      <c r="BG229" s="2093"/>
      <c r="BH229" s="2093"/>
      <c r="BI229" s="2093"/>
      <c r="BJ229" s="2093"/>
      <c r="BK229" s="2093"/>
      <c r="BL229" s="2093"/>
      <c r="BM229" s="2093"/>
      <c r="BN229" s="2093"/>
      <c r="BO229" s="2093"/>
      <c r="BP229" s="2093"/>
      <c r="BQ229" s="2093"/>
      <c r="BR229" s="2093"/>
      <c r="BS229" s="2093"/>
      <c r="BT229" s="2093"/>
      <c r="BU229" s="2093"/>
      <c r="BV229" s="2093"/>
      <c r="BW229" s="2093"/>
      <c r="BX229" s="2093"/>
      <c r="BY229" s="2093"/>
      <c r="BZ229" s="2093"/>
      <c r="CA229" s="2093"/>
      <c r="CB229" s="2093"/>
      <c r="CC229" s="2093"/>
      <c r="CD229" s="2093"/>
      <c r="CE229" s="2093"/>
      <c r="CF229" s="2093"/>
      <c r="CG229" s="2093"/>
      <c r="CH229" s="2093"/>
      <c r="CI229" s="2093"/>
      <c r="CJ229" s="2093"/>
      <c r="CK229" s="2093"/>
      <c r="CL229" s="2093"/>
      <c r="CM229" s="2093"/>
      <c r="CN229" s="2093"/>
      <c r="CO229" s="2093"/>
      <c r="CP229" s="2093"/>
      <c r="CQ229" s="2093"/>
      <c r="CR229" s="2093"/>
      <c r="CS229" s="2093"/>
      <c r="CT229" s="2093"/>
      <c r="CU229" s="2093"/>
      <c r="CV229" s="2093"/>
      <c r="CW229" s="2093"/>
      <c r="CX229" s="2093"/>
      <c r="CY229" s="2093"/>
      <c r="CZ229" s="2093"/>
      <c r="DA229" s="2093"/>
      <c r="DB229" s="2093"/>
      <c r="DC229" s="2093"/>
      <c r="DD229" s="2093"/>
      <c r="DE229" s="2093"/>
      <c r="DF229" s="2093"/>
      <c r="DG229" s="2093"/>
      <c r="DH229" s="2093"/>
      <c r="DI229" s="2093"/>
      <c r="DJ229" s="2093"/>
      <c r="DK229" s="2093"/>
      <c r="DL229" s="2093"/>
      <c r="DM229" s="2093"/>
      <c r="DN229" s="2093"/>
      <c r="DO229" s="2093"/>
      <c r="DP229" s="2093"/>
      <c r="DQ229" s="2093"/>
      <c r="DR229" s="2093"/>
      <c r="DS229" s="2093"/>
      <c r="DT229" s="2093"/>
      <c r="DU229" s="2093"/>
      <c r="DV229" s="2093"/>
      <c r="DW229" s="2093"/>
      <c r="DX229" s="2093"/>
      <c r="DY229" s="2093"/>
      <c r="DZ229" s="2093"/>
      <c r="EA229" s="2093"/>
      <c r="EB229" s="2093"/>
      <c r="EC229" s="2093"/>
      <c r="ED229" s="2093"/>
      <c r="EE229" s="2093"/>
      <c r="EF229" s="2093"/>
      <c r="EG229" s="2093"/>
      <c r="EH229" s="2093"/>
      <c r="EI229" s="2093"/>
      <c r="EJ229" s="2093"/>
      <c r="EK229" s="2093"/>
      <c r="EL229" s="2093"/>
      <c r="EM229" s="2093"/>
      <c r="EN229" s="2093"/>
      <c r="EO229" s="2093"/>
      <c r="EP229" s="2093"/>
      <c r="EQ229" s="2093"/>
      <c r="ER229" s="2093"/>
      <c r="ES229" s="2093"/>
      <c r="ET229" s="2093"/>
      <c r="EU229" s="2093"/>
      <c r="EV229" s="2093"/>
      <c r="EW229" s="2093"/>
      <c r="EX229" s="2093"/>
      <c r="EY229" s="2093"/>
      <c r="EZ229" s="2093"/>
      <c r="FA229" s="2093"/>
      <c r="FB229" s="2093"/>
      <c r="FC229" s="2093"/>
      <c r="FD229" s="2093"/>
      <c r="FE229" s="2093"/>
      <c r="FF229" s="2093"/>
      <c r="FG229" s="2093"/>
      <c r="FH229" s="2093"/>
      <c r="FI229" s="2093"/>
      <c r="FJ229" s="2093"/>
      <c r="FK229" s="2093"/>
      <c r="FL229" s="2093"/>
      <c r="FM229" s="2093"/>
      <c r="FN229" s="2093"/>
      <c r="FO229" s="2093"/>
      <c r="FP229" s="2093"/>
      <c r="FQ229" s="2093"/>
      <c r="FR229" s="2093"/>
      <c r="FS229" s="2093"/>
      <c r="FT229" s="2093"/>
      <c r="FU229" s="2093"/>
      <c r="FV229" s="2093"/>
      <c r="FW229" s="2093"/>
      <c r="FX229" s="2093"/>
      <c r="FY229" s="2093"/>
      <c r="FZ229" s="2093"/>
      <c r="GA229" s="2093"/>
      <c r="GB229" s="2093"/>
      <c r="GC229" s="2093"/>
      <c r="GD229" s="2093"/>
      <c r="GE229" s="2093"/>
      <c r="GF229" s="2093"/>
      <c r="GG229" s="2093"/>
      <c r="GH229" s="2093"/>
      <c r="GI229" s="2093"/>
      <c r="GJ229" s="2093"/>
      <c r="GK229" s="2093"/>
      <c r="GL229" s="2093"/>
      <c r="GM229" s="2093"/>
      <c r="GN229" s="2093"/>
      <c r="GO229" s="2093"/>
      <c r="GP229" s="2093"/>
      <c r="GQ229" s="2093"/>
      <c r="GR229" s="2093"/>
      <c r="GS229" s="2093"/>
      <c r="GT229" s="2093"/>
      <c r="GU229" s="2093"/>
      <c r="GV229" s="2093"/>
      <c r="GW229" s="2093"/>
      <c r="GX229" s="2093"/>
      <c r="GY229" s="2093"/>
      <c r="GZ229" s="2093"/>
      <c r="HA229" s="2093"/>
      <c r="HB229" s="2093"/>
      <c r="HC229" s="2093"/>
      <c r="HD229" s="2093"/>
      <c r="HE229" s="2093"/>
      <c r="HF229" s="2093"/>
      <c r="HG229" s="2093"/>
      <c r="HH229" s="2093"/>
      <c r="HI229" s="2093"/>
      <c r="HJ229" s="2093"/>
      <c r="HK229" s="2093"/>
      <c r="HL229" s="2093"/>
      <c r="HM229" s="2093"/>
      <c r="HN229" s="2093"/>
      <c r="HO229" s="2093"/>
      <c r="HP229" s="2093"/>
      <c r="HQ229" s="2093"/>
      <c r="HR229" s="2093"/>
      <c r="HS229" s="2093"/>
      <c r="HT229" s="2093"/>
      <c r="HU229" s="2093"/>
      <c r="HV229" s="2093"/>
      <c r="HW229" s="2093"/>
      <c r="HX229" s="2093"/>
      <c r="HY229" s="2093"/>
      <c r="HZ229" s="2093"/>
      <c r="IA229" s="2093"/>
      <c r="IB229" s="2093"/>
      <c r="IC229" s="2093"/>
      <c r="ID229" s="2093"/>
      <c r="IE229" s="2093"/>
      <c r="IF229" s="2093"/>
      <c r="IG229" s="2093"/>
      <c r="IH229" s="2093"/>
      <c r="II229" s="2093"/>
      <c r="IJ229" s="2093"/>
      <c r="IK229" s="2093"/>
      <c r="IL229" s="2093"/>
      <c r="IM229" s="2093"/>
      <c r="IN229" s="2093"/>
      <c r="IO229" s="2093"/>
      <c r="IP229" s="2093"/>
      <c r="IQ229" s="2093"/>
      <c r="IR229" s="2093"/>
      <c r="IS229" s="2093"/>
      <c r="IT229" s="2093"/>
      <c r="IU229" s="2093"/>
      <c r="IV229" s="2093"/>
      <c r="IW229" s="2093"/>
      <c r="IX229" s="2093"/>
      <c r="IY229" s="2093"/>
      <c r="IZ229" s="2093"/>
      <c r="JA229" s="2093"/>
      <c r="JB229" s="2093"/>
      <c r="JC229" s="2093"/>
      <c r="JD229" s="2093"/>
      <c r="JE229" s="2093"/>
      <c r="JF229" s="2093"/>
      <c r="JG229" s="2093"/>
      <c r="JH229" s="2093"/>
      <c r="JI229" s="2093"/>
      <c r="JJ229" s="2093"/>
      <c r="JK229" s="2093"/>
      <c r="JL229" s="2093"/>
      <c r="JM229" s="2093"/>
      <c r="JN229" s="2093"/>
      <c r="JO229" s="2093"/>
      <c r="JP229" s="2093"/>
      <c r="JQ229" s="2093"/>
      <c r="JR229" s="2093"/>
      <c r="JS229" s="2093"/>
      <c r="JT229" s="2093"/>
      <c r="JU229" s="2093"/>
      <c r="JV229" s="2093"/>
      <c r="JW229" s="2093"/>
      <c r="JX229" s="2093"/>
      <c r="JY229" s="2093"/>
      <c r="JZ229" s="2093"/>
      <c r="KA229" s="2093"/>
      <c r="KB229" s="2093"/>
      <c r="KC229" s="2093"/>
      <c r="KD229" s="2093"/>
      <c r="KE229" s="2093"/>
      <c r="KF229" s="2093"/>
      <c r="KG229" s="2093"/>
      <c r="KH229" s="2093"/>
      <c r="KI229" s="2093"/>
      <c r="KJ229" s="2093"/>
      <c r="KK229" s="2093"/>
      <c r="KL229" s="2093"/>
      <c r="KM229" s="2093"/>
      <c r="KN229" s="2093"/>
      <c r="KO229" s="2093"/>
      <c r="KP229" s="2093"/>
      <c r="KQ229" s="2093"/>
      <c r="KR229" s="2093"/>
      <c r="KS229" s="2093"/>
      <c r="KT229" s="2093"/>
      <c r="KU229" s="2093"/>
      <c r="KV229" s="2093"/>
      <c r="KW229" s="2093"/>
      <c r="KX229" s="2093"/>
      <c r="KY229" s="2093"/>
      <c r="KZ229" s="2093"/>
      <c r="LA229" s="2093"/>
      <c r="LB229" s="2093"/>
      <c r="LC229" s="2093"/>
      <c r="LD229" s="2093"/>
      <c r="LE229" s="2093"/>
      <c r="LF229" s="2093"/>
      <c r="LG229" s="2093"/>
      <c r="LH229" s="2093"/>
      <c r="LI229" s="2093"/>
      <c r="LJ229" s="2093"/>
      <c r="LK229" s="2093"/>
      <c r="LL229" s="2093"/>
      <c r="LM229" s="2093"/>
      <c r="LN229" s="2093"/>
      <c r="LO229" s="2093"/>
      <c r="LP229" s="2093"/>
      <c r="LQ229" s="2093"/>
      <c r="LR229" s="2093"/>
      <c r="LS229" s="2093"/>
      <c r="LT229" s="2093"/>
      <c r="LU229" s="2093"/>
      <c r="LV229" s="2093"/>
      <c r="LW229" s="2093"/>
      <c r="LX229" s="2093"/>
      <c r="LY229" s="2093"/>
      <c r="LZ229" s="2093"/>
      <c r="MA229" s="2093"/>
      <c r="MB229" s="2093"/>
      <c r="MC229" s="2093"/>
      <c r="MD229" s="2093"/>
      <c r="ME229" s="2093"/>
      <c r="MF229" s="2093"/>
      <c r="MG229" s="2093"/>
      <c r="MH229" s="2093"/>
      <c r="MI229" s="2093"/>
      <c r="MJ229" s="2093"/>
      <c r="MK229" s="2093"/>
      <c r="ML229" s="2093"/>
      <c r="MM229" s="2093"/>
      <c r="MN229" s="2093"/>
      <c r="MO229" s="2093"/>
      <c r="MP229" s="2093"/>
      <c r="MQ229" s="2093"/>
      <c r="MR229" s="2093"/>
      <c r="MS229" s="2093"/>
      <c r="MT229" s="2093"/>
      <c r="MU229" s="2093"/>
      <c r="MV229" s="2093"/>
      <c r="MW229" s="2093"/>
      <c r="MX229" s="2093"/>
      <c r="MY229" s="2093"/>
      <c r="MZ229" s="2093"/>
      <c r="NA229" s="2093"/>
      <c r="NB229" s="2093"/>
      <c r="NC229" s="2093"/>
      <c r="ND229" s="2093"/>
      <c r="NE229" s="2093"/>
      <c r="NF229" s="2093"/>
      <c r="NG229" s="2093"/>
      <c r="NH229" s="2093"/>
      <c r="NI229" s="2093"/>
      <c r="NJ229" s="2093"/>
      <c r="NK229" s="2093"/>
      <c r="NL229" s="2093"/>
      <c r="NM229" s="2093"/>
      <c r="NN229" s="2093"/>
      <c r="NO229" s="2093"/>
      <c r="NP229" s="2093"/>
      <c r="NQ229" s="2093"/>
      <c r="NR229" s="2093"/>
      <c r="NS229" s="2093"/>
      <c r="NT229" s="2093"/>
      <c r="NU229" s="2093"/>
      <c r="NV229" s="2093"/>
      <c r="NW229" s="2093"/>
      <c r="NX229" s="2093"/>
      <c r="NY229" s="2093"/>
      <c r="NZ229" s="2093"/>
      <c r="OA229" s="2093"/>
      <c r="OB229" s="2093"/>
      <c r="OC229" s="2093"/>
      <c r="OD229" s="2093"/>
      <c r="OE229" s="2093"/>
      <c r="OF229" s="2093"/>
      <c r="OG229" s="2093"/>
      <c r="OH229" s="2093"/>
      <c r="OI229" s="2093"/>
      <c r="OJ229" s="2093"/>
      <c r="OK229" s="2093"/>
      <c r="OL229" s="2093"/>
      <c r="OM229" s="2093"/>
      <c r="ON229" s="2093"/>
      <c r="OO229" s="2093"/>
      <c r="OP229" s="2093"/>
      <c r="OQ229" s="2093"/>
      <c r="OR229" s="2093"/>
      <c r="OS229" s="2093"/>
      <c r="OT229" s="2093"/>
      <c r="OU229" s="2093"/>
      <c r="OV229" s="2093"/>
      <c r="OW229" s="2093"/>
      <c r="OX229" s="2093"/>
      <c r="OY229" s="2093"/>
      <c r="OZ229" s="2093"/>
      <c r="PA229" s="2093"/>
      <c r="PB229" s="2093"/>
      <c r="PC229" s="2093"/>
      <c r="PD229" s="2093"/>
      <c r="PE229" s="2093"/>
      <c r="PF229" s="2093"/>
      <c r="PG229" s="2093"/>
      <c r="PH229" s="2093"/>
      <c r="PI229" s="2093"/>
      <c r="PJ229" s="2093"/>
      <c r="PK229" s="2093"/>
      <c r="PL229" s="2093"/>
      <c r="PM229" s="2093"/>
      <c r="PN229" s="2093"/>
      <c r="PO229" s="2093"/>
      <c r="PP229" s="2093"/>
      <c r="PQ229" s="2093"/>
      <c r="PR229" s="2093"/>
      <c r="PS229" s="2093"/>
      <c r="PT229" s="2093"/>
      <c r="PU229" s="2093"/>
      <c r="PV229" s="2093"/>
      <c r="PW229" s="2093"/>
      <c r="PX229" s="2093"/>
      <c r="PY229" s="2093"/>
      <c r="PZ229" s="2093"/>
      <c r="QA229" s="2093"/>
      <c r="QB229" s="2093"/>
      <c r="QC229" s="2093"/>
      <c r="QD229" s="2093"/>
      <c r="QE229" s="2093"/>
      <c r="QF229" s="2093"/>
      <c r="QG229" s="2093"/>
      <c r="QH229" s="2093"/>
      <c r="QI229" s="2093"/>
      <c r="QJ229" s="2093"/>
      <c r="QK229" s="2093"/>
      <c r="QL229" s="2093"/>
      <c r="QM229" s="2093"/>
      <c r="QN229" s="2093"/>
      <c r="QO229" s="2093"/>
      <c r="QP229" s="2093"/>
      <c r="QQ229" s="2093"/>
      <c r="QR229" s="2093"/>
      <c r="QS229" s="2093"/>
      <c r="QT229" s="2093"/>
      <c r="QU229" s="2093"/>
      <c r="QV229" s="2093"/>
      <c r="QW229" s="2093"/>
      <c r="QX229" s="2093"/>
      <c r="QY229" s="2093"/>
      <c r="QZ229" s="2093"/>
      <c r="RA229" s="2093"/>
      <c r="RB229" s="2093"/>
      <c r="RC229" s="2093"/>
      <c r="RD229" s="2093"/>
      <c r="RE229" s="2093"/>
      <c r="RF229" s="2093"/>
      <c r="RG229" s="2093"/>
      <c r="RH229" s="2093"/>
      <c r="RI229" s="2093"/>
      <c r="RJ229" s="2093"/>
      <c r="RK229" s="2093"/>
      <c r="RL229" s="2093"/>
      <c r="RM229" s="2093"/>
      <c r="RN229" s="2093"/>
      <c r="RO229" s="2093"/>
      <c r="RP229" s="2093"/>
      <c r="RQ229" s="2093"/>
      <c r="RR229" s="2093"/>
      <c r="RS229" s="2093"/>
      <c r="RT229" s="2093"/>
      <c r="RU229" s="2093"/>
      <c r="RV229" s="2093"/>
      <c r="RW229" s="2093"/>
      <c r="RX229" s="2093"/>
      <c r="RY229" s="2093"/>
      <c r="RZ229" s="2093"/>
      <c r="SA229" s="2093"/>
      <c r="SB229" s="2093"/>
      <c r="SC229" s="2093"/>
      <c r="SD229" s="2093"/>
      <c r="SE229" s="2093"/>
      <c r="SF229" s="2093"/>
      <c r="SG229" s="2093"/>
      <c r="SH229" s="2093"/>
      <c r="SI229" s="2093"/>
      <c r="SJ229" s="2093"/>
      <c r="SK229" s="2093"/>
      <c r="SL229" s="2093"/>
      <c r="SM229" s="2093"/>
      <c r="SN229" s="2093"/>
      <c r="SO229" s="2093"/>
      <c r="SP229" s="2093"/>
      <c r="SQ229" s="2093"/>
      <c r="SR229" s="2093"/>
      <c r="SS229" s="2093"/>
      <c r="ST229" s="2093"/>
      <c r="SU229" s="2093"/>
      <c r="SV229" s="2093"/>
      <c r="SW229" s="2093"/>
      <c r="SX229" s="2093"/>
      <c r="SY229" s="2093"/>
      <c r="SZ229" s="2093"/>
      <c r="TA229" s="2093"/>
      <c r="TB229" s="2093"/>
      <c r="TC229" s="2093"/>
      <c r="TD229" s="2093"/>
      <c r="TE229" s="2093"/>
      <c r="TF229" s="2093"/>
      <c r="TG229" s="2093"/>
      <c r="TH229" s="2093"/>
      <c r="TI229" s="2093"/>
      <c r="TJ229" s="2093"/>
      <c r="TK229" s="2093"/>
      <c r="TL229" s="2093"/>
      <c r="TM229" s="2093"/>
      <c r="TN229" s="2093"/>
      <c r="TO229" s="2093"/>
      <c r="TP229" s="2093"/>
      <c r="TQ229" s="2093"/>
      <c r="TR229" s="2093"/>
      <c r="TS229" s="2093"/>
      <c r="TT229" s="2093"/>
      <c r="TU229" s="2093"/>
      <c r="TV229" s="2093"/>
      <c r="TW229" s="2093"/>
      <c r="TX229" s="2093"/>
      <c r="TY229" s="2093"/>
      <c r="TZ229" s="2093"/>
      <c r="UA229" s="2093"/>
      <c r="UB229" s="2093"/>
      <c r="UC229" s="2093"/>
      <c r="UD229" s="2093"/>
      <c r="UE229" s="2093"/>
      <c r="UF229" s="2093"/>
      <c r="UG229" s="2093"/>
      <c r="UH229" s="2093"/>
      <c r="UI229" s="2093"/>
      <c r="UJ229" s="2093"/>
      <c r="UK229" s="2093"/>
      <c r="UL229" s="2093"/>
      <c r="UM229" s="2093"/>
      <c r="UN229" s="2093"/>
      <c r="UO229" s="2093"/>
      <c r="UP229" s="2093"/>
      <c r="UQ229" s="2093"/>
      <c r="UR229" s="2093"/>
      <c r="US229" s="2093"/>
      <c r="UT229" s="2093"/>
      <c r="UU229" s="2093"/>
      <c r="UV229" s="2093"/>
      <c r="UW229" s="2093"/>
      <c r="UX229" s="2093"/>
      <c r="UY229" s="2093"/>
      <c r="UZ229" s="2093"/>
      <c r="VA229" s="2093"/>
      <c r="VB229" s="2093"/>
      <c r="VC229" s="2093"/>
      <c r="VD229" s="2093"/>
      <c r="VE229" s="2093"/>
      <c r="VF229" s="2093"/>
      <c r="VG229" s="2093"/>
      <c r="VH229" s="2093"/>
      <c r="VI229" s="2093"/>
      <c r="VJ229" s="2093"/>
      <c r="VK229" s="2093"/>
      <c r="VL229" s="2093"/>
      <c r="VM229" s="2093"/>
      <c r="VN229" s="2093"/>
      <c r="VO229" s="2093"/>
      <c r="VP229" s="2093"/>
      <c r="VQ229" s="2093"/>
      <c r="VR229" s="2093"/>
      <c r="VS229" s="2093"/>
      <c r="VT229" s="2093"/>
      <c r="VU229" s="2093"/>
      <c r="VV229" s="2093"/>
      <c r="VW229" s="2093"/>
      <c r="VX229" s="2093"/>
      <c r="VY229" s="2093"/>
      <c r="VZ229" s="2093"/>
      <c r="WA229" s="2093"/>
      <c r="WB229" s="2093"/>
      <c r="WC229" s="2093"/>
      <c r="WD229" s="2093"/>
      <c r="WE229" s="2093"/>
      <c r="WF229" s="2093"/>
      <c r="WG229" s="2093"/>
      <c r="WH229" s="2093"/>
      <c r="WI229" s="2093"/>
      <c r="WJ229" s="2093"/>
      <c r="WK229" s="2093"/>
      <c r="WL229" s="2093"/>
      <c r="WM229" s="2093"/>
      <c r="WN229" s="2093"/>
      <c r="WO229" s="2093"/>
      <c r="WP229" s="2093"/>
      <c r="WQ229" s="2093"/>
      <c r="WR229" s="2093"/>
      <c r="WS229" s="2093"/>
      <c r="WT229" s="2093"/>
      <c r="WU229" s="2093"/>
      <c r="WV229" s="2093"/>
      <c r="WW229" s="2093"/>
      <c r="WX229" s="2093"/>
      <c r="WY229" s="2093"/>
      <c r="WZ229" s="2093"/>
      <c r="XA229" s="2093"/>
      <c r="XB229" s="2093"/>
      <c r="XC229" s="2093"/>
      <c r="XD229" s="2093"/>
      <c r="XE229" s="2093"/>
      <c r="XF229" s="2093"/>
      <c r="XG229" s="2093"/>
      <c r="XH229" s="2093"/>
      <c r="XI229" s="2093"/>
      <c r="XJ229" s="2093"/>
      <c r="XK229" s="2093"/>
      <c r="XL229" s="2093"/>
      <c r="XM229" s="2093"/>
      <c r="XN229" s="2093"/>
      <c r="XO229" s="2093"/>
      <c r="XP229" s="2093"/>
      <c r="XQ229" s="2093"/>
      <c r="XR229" s="2093"/>
      <c r="XS229" s="2093"/>
      <c r="XT229" s="2093"/>
      <c r="XU229" s="2093"/>
      <c r="XV229" s="2093"/>
      <c r="XW229" s="2093"/>
      <c r="XX229" s="2093"/>
      <c r="XY229" s="2093"/>
      <c r="XZ229" s="2093"/>
      <c r="YA229" s="2093"/>
      <c r="YB229" s="2093"/>
      <c r="YC229" s="2093"/>
      <c r="YD229" s="2093"/>
      <c r="YE229" s="2093"/>
      <c r="YF229" s="2093"/>
      <c r="YG229" s="2093"/>
      <c r="YH229" s="2093"/>
      <c r="YI229" s="2093"/>
      <c r="YJ229" s="2093"/>
      <c r="YK229" s="2093"/>
      <c r="YL229" s="2093"/>
      <c r="YM229" s="2093"/>
      <c r="YN229" s="2093"/>
      <c r="YO229" s="2093"/>
      <c r="YP229" s="2093"/>
      <c r="YQ229" s="2093"/>
      <c r="YR229" s="2093"/>
      <c r="YS229" s="2093"/>
      <c r="YT229" s="2093"/>
      <c r="YU229" s="2093"/>
      <c r="YV229" s="2093"/>
      <c r="YW229" s="2093"/>
      <c r="YX229" s="2093"/>
      <c r="YY229" s="2093"/>
      <c r="YZ229" s="2093"/>
      <c r="ZA229" s="2093"/>
      <c r="ZB229" s="2093"/>
      <c r="ZC229" s="2093"/>
      <c r="ZD229" s="2093"/>
      <c r="ZE229" s="2093"/>
      <c r="ZF229" s="2093"/>
      <c r="ZG229" s="2093"/>
      <c r="ZH229" s="2093"/>
      <c r="ZI229" s="2093"/>
      <c r="ZJ229" s="2093"/>
      <c r="ZK229" s="2093"/>
      <c r="ZL229" s="2093"/>
      <c r="ZM229" s="2093"/>
      <c r="ZN229" s="2093"/>
      <c r="ZO229" s="2093"/>
      <c r="ZP229" s="2093"/>
      <c r="ZQ229" s="2093"/>
      <c r="ZR229" s="2093"/>
      <c r="ZS229" s="2093"/>
      <c r="ZT229" s="2093"/>
      <c r="ZU229" s="2093"/>
      <c r="ZV229" s="2093"/>
      <c r="ZW229" s="2093"/>
      <c r="ZX229" s="2093"/>
      <c r="ZY229" s="2093"/>
      <c r="ZZ229" s="2093"/>
      <c r="AAA229" s="2093"/>
      <c r="AAB229" s="2093"/>
      <c r="AAC229" s="2093"/>
      <c r="AAD229" s="2093"/>
      <c r="AAE229" s="2093"/>
      <c r="AAF229" s="2093"/>
      <c r="AAG229" s="2093"/>
      <c r="AAH229" s="2093"/>
      <c r="AAI229" s="2093"/>
      <c r="AAJ229" s="2093"/>
      <c r="AAK229" s="2093"/>
      <c r="AAL229" s="2093"/>
      <c r="AAM229" s="2093"/>
      <c r="AAN229" s="2093"/>
      <c r="AAO229" s="2093"/>
      <c r="AAP229" s="2093"/>
      <c r="AAQ229" s="2093"/>
      <c r="AAR229" s="2093"/>
      <c r="AAS229" s="2093"/>
      <c r="AAT229" s="2093"/>
      <c r="AAU229" s="2093"/>
      <c r="AAV229" s="2093"/>
      <c r="AAW229" s="2093"/>
      <c r="AAX229" s="2093"/>
      <c r="AAY229" s="2093"/>
      <c r="AAZ229" s="2093"/>
      <c r="ABA229" s="2093"/>
      <c r="ABB229" s="2093"/>
      <c r="ABC229" s="2093"/>
      <c r="ABD229" s="2093"/>
      <c r="ABE229" s="2093"/>
      <c r="ABF229" s="2093"/>
      <c r="ABG229" s="2093"/>
      <c r="ABH229" s="2093"/>
      <c r="ABI229" s="2093"/>
      <c r="ABJ229" s="2093"/>
      <c r="ABK229" s="2093"/>
      <c r="ABL229" s="2093"/>
      <c r="ABM229" s="2093"/>
      <c r="ABN229" s="2093"/>
      <c r="ABO229" s="2093"/>
      <c r="ABP229" s="2093"/>
      <c r="ABQ229" s="2093"/>
      <c r="ABR229" s="2093"/>
      <c r="ABS229" s="2093"/>
      <c r="ABT229" s="2093"/>
      <c r="ABU229" s="2093"/>
      <c r="ABV229" s="2093"/>
      <c r="ABW229" s="2093"/>
      <c r="ABX229" s="2093"/>
      <c r="ABY229" s="2093"/>
      <c r="ABZ229" s="2093"/>
      <c r="ACA229" s="2093"/>
      <c r="ACB229" s="2093"/>
      <c r="ACC229" s="2093"/>
      <c r="ACD229" s="2093"/>
      <c r="ACE229" s="2093"/>
      <c r="ACF229" s="2093"/>
      <c r="ACG229" s="2093"/>
      <c r="ACH229" s="2093"/>
      <c r="ACI229" s="2093"/>
      <c r="ACJ229" s="2093"/>
      <c r="ACK229" s="2093"/>
      <c r="ACL229" s="2093"/>
      <c r="ACM229" s="2093"/>
      <c r="ACN229" s="2093"/>
      <c r="ACO229" s="2093"/>
      <c r="ACP229" s="2093"/>
      <c r="ACQ229" s="2093"/>
      <c r="ACR229" s="2093"/>
      <c r="ACS229" s="2093"/>
      <c r="ACT229" s="2093"/>
      <c r="ACU229" s="2093"/>
      <c r="ACV229" s="2093"/>
      <c r="ACW229" s="2093"/>
      <c r="ACX229" s="2093"/>
      <c r="ACY229" s="2093"/>
      <c r="ACZ229" s="2093"/>
      <c r="ADA229" s="2093"/>
      <c r="ADB229" s="2093"/>
      <c r="ADC229" s="2093"/>
      <c r="ADD229" s="2093"/>
      <c r="ADE229" s="2093"/>
      <c r="ADF229" s="2093"/>
      <c r="ADG229" s="2093"/>
      <c r="ADH229" s="2093"/>
      <c r="ADI229" s="2093"/>
      <c r="ADJ229" s="2093"/>
      <c r="ADK229" s="2093"/>
      <c r="ADL229" s="2093"/>
      <c r="ADM229" s="2093"/>
      <c r="ADN229" s="2093"/>
      <c r="ADO229" s="2093"/>
      <c r="ADP229" s="2093"/>
      <c r="ADQ229" s="2093"/>
      <c r="ADR229" s="2093"/>
      <c r="ADS229" s="2093"/>
      <c r="ADT229" s="2093"/>
      <c r="ADU229" s="2093"/>
      <c r="ADV229" s="2093"/>
      <c r="ADW229" s="2093"/>
      <c r="ADX229" s="2093"/>
      <c r="ADY229" s="2093"/>
      <c r="ADZ229" s="2093"/>
      <c r="AEA229" s="2093"/>
      <c r="AEB229" s="2093"/>
      <c r="AEC229" s="2093"/>
      <c r="AED229" s="2093"/>
      <c r="AEE229" s="2093"/>
      <c r="AEF229" s="2093"/>
      <c r="AEG229" s="2093"/>
      <c r="AEH229" s="2093"/>
      <c r="AEI229" s="2093"/>
      <c r="AEJ229" s="2093"/>
      <c r="AEK229" s="2093"/>
      <c r="AEL229" s="2093"/>
      <c r="AEM229" s="2093"/>
      <c r="AEN229" s="2093"/>
      <c r="AEO229" s="2093"/>
      <c r="AEP229" s="2093"/>
      <c r="AEQ229" s="2093"/>
      <c r="AER229" s="2093"/>
      <c r="AES229" s="2093"/>
      <c r="AET229" s="2093"/>
      <c r="AEU229" s="2093"/>
      <c r="AEV229" s="2093"/>
      <c r="AEW229" s="2093"/>
      <c r="AEX229" s="2093"/>
      <c r="AEY229" s="2093"/>
      <c r="AEZ229" s="2093"/>
      <c r="AFA229" s="2093"/>
      <c r="AFB229" s="2093"/>
      <c r="AFC229" s="2093"/>
      <c r="AFD229" s="2093"/>
      <c r="AFE229" s="2093"/>
      <c r="AFF229" s="2093"/>
      <c r="AFG229" s="2093"/>
      <c r="AFH229" s="2093"/>
      <c r="AFI229" s="2093"/>
      <c r="AFJ229" s="2093"/>
      <c r="AFK229" s="2093"/>
      <c r="AFL229" s="2093"/>
      <c r="AFM229" s="2093"/>
      <c r="AFN229" s="2093"/>
      <c r="AFO229" s="2093"/>
      <c r="AFP229" s="2093"/>
      <c r="AFQ229" s="2093"/>
      <c r="AFR229" s="2093"/>
      <c r="AFS229" s="2093"/>
      <c r="AFT229" s="2093"/>
      <c r="AFU229" s="2093"/>
      <c r="AFV229" s="2093"/>
      <c r="AFW229" s="2093"/>
      <c r="AFX229" s="2093"/>
      <c r="AFY229" s="2093"/>
      <c r="AFZ229" s="2093"/>
      <c r="AGA229" s="2093"/>
      <c r="AGB229" s="2093"/>
      <c r="AGC229" s="2093"/>
      <c r="AGD229" s="2093"/>
      <c r="AGE229" s="2093"/>
      <c r="AGF229" s="2093"/>
      <c r="AGG229" s="2093"/>
      <c r="AGH229" s="2093"/>
      <c r="AGI229" s="2093"/>
      <c r="AGJ229" s="2093"/>
      <c r="AGK229" s="2093"/>
      <c r="AGL229" s="2093"/>
      <c r="AGM229" s="2093"/>
      <c r="AGN229" s="2093"/>
      <c r="AGO229" s="2093"/>
      <c r="AGP229" s="2093"/>
      <c r="AGQ229" s="2093"/>
      <c r="AGR229" s="2093"/>
      <c r="AGS229" s="2093"/>
      <c r="AGT229" s="2093"/>
      <c r="AGU229" s="2093"/>
      <c r="AGV229" s="2093"/>
      <c r="AGW229" s="2093"/>
      <c r="AGX229" s="2093"/>
      <c r="AGY229" s="2093"/>
      <c r="AGZ229" s="2093"/>
      <c r="AHA229" s="2093"/>
      <c r="AHB229" s="2093"/>
      <c r="AHC229" s="2093"/>
      <c r="AHD229" s="2093"/>
      <c r="AHE229" s="2093"/>
      <c r="AHF229" s="2093"/>
      <c r="AHG229" s="2093"/>
      <c r="AHH229" s="2093"/>
      <c r="AHI229" s="2093"/>
      <c r="AHJ229" s="2093"/>
      <c r="AHK229" s="2093"/>
      <c r="AHL229" s="2093"/>
      <c r="AHM229" s="2093"/>
      <c r="AHN229" s="2093"/>
      <c r="AHO229" s="2093"/>
      <c r="AHP229" s="2093"/>
      <c r="AHQ229" s="2093"/>
      <c r="AHR229" s="2093"/>
      <c r="AHS229" s="2093"/>
      <c r="AHT229" s="2093"/>
      <c r="AHU229" s="2093"/>
      <c r="AHV229" s="2093"/>
      <c r="AHW229" s="2093"/>
      <c r="AHX229" s="2093"/>
      <c r="AHY229" s="2093"/>
      <c r="AHZ229" s="2093"/>
      <c r="AIA229" s="2093"/>
      <c r="AIB229" s="2093"/>
      <c r="AIC229" s="2093"/>
      <c r="AID229" s="2093"/>
      <c r="AIE229" s="2093"/>
      <c r="AIF229" s="2093"/>
      <c r="AIG229" s="2093"/>
      <c r="AIH229" s="2093"/>
      <c r="AII229" s="2093"/>
      <c r="AIJ229" s="2093"/>
      <c r="AIK229" s="2093"/>
      <c r="AIL229" s="2093"/>
      <c r="AIM229" s="2093"/>
      <c r="AIN229" s="2093"/>
      <c r="AIO229" s="2093"/>
      <c r="AIP229" s="2093"/>
      <c r="AIQ229" s="2093"/>
      <c r="AIR229" s="2093"/>
      <c r="AIS229" s="2093"/>
      <c r="AIT229" s="2093"/>
      <c r="AIU229" s="2093"/>
      <c r="AIV229" s="2093"/>
      <c r="AIW229" s="2093"/>
      <c r="AIX229" s="2093"/>
      <c r="AIY229" s="2093"/>
      <c r="AIZ229" s="2093"/>
      <c r="AJA229" s="2093"/>
      <c r="AJB229" s="2093"/>
      <c r="AJC229" s="2093"/>
      <c r="AJD229" s="2093"/>
      <c r="AJE229" s="2093"/>
      <c r="AJF229" s="2093"/>
      <c r="AJG229" s="2093"/>
      <c r="AJH229" s="2093"/>
      <c r="AJI229" s="2093"/>
      <c r="AJJ229" s="2093"/>
      <c r="AJK229" s="2093"/>
      <c r="AJL229" s="2093"/>
      <c r="AJM229" s="2093"/>
      <c r="AJN229" s="2093"/>
      <c r="AJO229" s="2093"/>
      <c r="AJP229" s="2093"/>
      <c r="AJQ229" s="2093"/>
      <c r="AJR229" s="2093"/>
      <c r="AJS229" s="2093"/>
      <c r="AJT229" s="2093"/>
      <c r="AJU229" s="2093"/>
      <c r="AJV229" s="2093"/>
      <c r="AJW229" s="2093"/>
      <c r="AJX229" s="2093"/>
      <c r="AJY229" s="2093"/>
      <c r="AJZ229" s="2093"/>
      <c r="AKA229" s="2093"/>
      <c r="AKB229" s="2093"/>
      <c r="AKC229" s="2093"/>
      <c r="AKD229" s="2093"/>
      <c r="AKE229" s="2093"/>
      <c r="AKF229" s="2093"/>
      <c r="AKG229" s="2093"/>
      <c r="AKH229" s="2093"/>
      <c r="AKI229" s="2093"/>
      <c r="AKJ229" s="2093"/>
      <c r="AKK229" s="2093"/>
      <c r="AKL229" s="2093"/>
      <c r="AKM229" s="2093"/>
      <c r="AKN229" s="2093"/>
      <c r="AKO229" s="2093"/>
      <c r="AKP229" s="2093"/>
      <c r="AKQ229" s="2093"/>
      <c r="AKR229" s="2093"/>
      <c r="AKS229" s="2093"/>
      <c r="AKT229" s="2093"/>
      <c r="AKU229" s="2093"/>
      <c r="AKV229" s="2093"/>
      <c r="AKW229" s="2093"/>
      <c r="AKX229" s="2093"/>
      <c r="AKY229" s="2093"/>
      <c r="AKZ229" s="2093"/>
      <c r="ALA229" s="2093"/>
      <c r="ALB229" s="2093"/>
      <c r="ALC229" s="2093"/>
      <c r="ALD229" s="2093"/>
      <c r="ALE229" s="2093"/>
      <c r="ALF229" s="2093"/>
      <c r="ALG229" s="2093"/>
      <c r="ALH229" s="2093"/>
      <c r="ALI229" s="2093"/>
      <c r="ALJ229" s="2093"/>
      <c r="ALK229" s="2093"/>
      <c r="ALL229" s="2093"/>
      <c r="ALM229" s="2093"/>
      <c r="ALN229" s="2093"/>
      <c r="ALO229" s="2093"/>
      <c r="ALP229" s="2093"/>
      <c r="ALQ229" s="2093"/>
      <c r="ALR229" s="2093"/>
      <c r="ALS229" s="2093"/>
      <c r="ALT229" s="2093"/>
      <c r="ALU229" s="2093"/>
      <c r="ALV229" s="2093"/>
      <c r="ALW229" s="2093"/>
      <c r="ALX229" s="2093"/>
      <c r="ALY229" s="2093"/>
      <c r="ALZ229" s="2093"/>
      <c r="AMA229" s="2093"/>
      <c r="AMB229" s="2093"/>
      <c r="AMC229" s="2093"/>
      <c r="AMD229" s="2093"/>
      <c r="AME229" s="2093"/>
      <c r="AMF229" s="2093"/>
      <c r="AMG229" s="2093"/>
      <c r="AMH229" s="2093"/>
      <c r="AMI229" s="2093"/>
      <c r="AMJ229" s="2093"/>
      <c r="AMK229" s="2093"/>
      <c r="AML229" s="2093"/>
      <c r="AMM229" s="2093"/>
      <c r="AMN229" s="2093"/>
      <c r="AMO229" s="2093"/>
      <c r="AMP229" s="2093"/>
      <c r="AMQ229" s="2093"/>
      <c r="AMR229" s="2093"/>
      <c r="AMS229" s="2093"/>
      <c r="AMT229" s="2093"/>
      <c r="AMU229" s="2093"/>
      <c r="AMV229" s="2093"/>
      <c r="AMW229" s="2093"/>
      <c r="AMX229" s="2093"/>
      <c r="AMY229" s="2093"/>
      <c r="AMZ229" s="2093"/>
      <c r="ANA229" s="2093"/>
      <c r="ANB229" s="2093"/>
      <c r="ANC229" s="2093"/>
      <c r="AND229" s="2093"/>
      <c r="ANE229" s="2093"/>
      <c r="ANF229" s="2093"/>
      <c r="ANG229" s="2093"/>
      <c r="ANH229" s="2093"/>
      <c r="ANI229" s="2093"/>
      <c r="ANJ229" s="2093"/>
      <c r="ANK229" s="2093"/>
      <c r="ANL229" s="2093"/>
      <c r="ANM229" s="2093"/>
      <c r="ANN229" s="2093"/>
      <c r="ANO229" s="2093"/>
      <c r="ANP229" s="2093"/>
      <c r="ANQ229" s="2093"/>
      <c r="ANR229" s="2093"/>
      <c r="ANS229" s="2093"/>
      <c r="ANT229" s="2093"/>
      <c r="ANU229" s="2093"/>
      <c r="ANV229" s="2093"/>
      <c r="ANW229" s="2093"/>
      <c r="ANX229" s="2093"/>
      <c r="ANY229" s="2093"/>
      <c r="ANZ229" s="2093"/>
      <c r="AOA229" s="2093"/>
      <c r="AOB229" s="2093"/>
      <c r="AOC229" s="2093"/>
      <c r="AOD229" s="2093"/>
      <c r="AOE229" s="2093"/>
      <c r="AOF229" s="2093"/>
      <c r="AOG229" s="2093"/>
      <c r="AOH229" s="2093"/>
      <c r="AOI229" s="2093"/>
      <c r="AOJ229" s="2093"/>
      <c r="AOK229" s="2093"/>
      <c r="AOL229" s="2093"/>
      <c r="AOM229" s="2093"/>
      <c r="AON229" s="2093"/>
      <c r="AOO229" s="2093"/>
      <c r="AOP229" s="2093"/>
      <c r="AOQ229" s="2093"/>
      <c r="AOR229" s="2093"/>
      <c r="AOS229" s="2093"/>
      <c r="AOT229" s="2093"/>
      <c r="AOU229" s="2093"/>
      <c r="AOV229" s="2093"/>
      <c r="AOW229" s="2093"/>
      <c r="AOX229" s="2093"/>
      <c r="AOY229" s="2093"/>
      <c r="AOZ229" s="2093"/>
      <c r="APA229" s="2093"/>
      <c r="APB229" s="2093"/>
      <c r="APC229" s="2093"/>
      <c r="APD229" s="2093"/>
      <c r="APE229" s="2093"/>
      <c r="APF229" s="2093"/>
      <c r="APG229" s="2093"/>
      <c r="APH229" s="2093"/>
      <c r="API229" s="2093"/>
      <c r="APJ229" s="2093"/>
      <c r="APK229" s="2093"/>
      <c r="APL229" s="2093"/>
      <c r="APM229" s="2093"/>
      <c r="APN229" s="2093"/>
      <c r="APO229" s="2093"/>
      <c r="APP229" s="2093"/>
      <c r="APQ229" s="2093"/>
      <c r="APR229" s="2093"/>
      <c r="APS229" s="2093"/>
      <c r="APT229" s="2093"/>
      <c r="APU229" s="2093"/>
      <c r="APV229" s="2093"/>
      <c r="APW229" s="2093"/>
      <c r="APX229" s="2093"/>
      <c r="APY229" s="2093"/>
      <c r="APZ229" s="2093"/>
      <c r="AQA229" s="2093"/>
      <c r="AQB229" s="2093"/>
      <c r="AQC229" s="2093"/>
      <c r="AQD229" s="2093"/>
      <c r="AQE229" s="2093"/>
      <c r="AQF229" s="2093"/>
      <c r="AQG229" s="2093"/>
      <c r="AQH229" s="2093"/>
      <c r="AQI229" s="2093"/>
      <c r="AQJ229" s="2093"/>
      <c r="AQK229" s="2093"/>
      <c r="AQL229" s="2093"/>
      <c r="AQM229" s="2093"/>
      <c r="AQN229" s="2093"/>
      <c r="AQO229" s="2093"/>
      <c r="AQP229" s="2093"/>
      <c r="AQQ229" s="2093"/>
      <c r="AQR229" s="2093"/>
      <c r="AQS229" s="2093"/>
      <c r="AQT229" s="2093"/>
      <c r="AQU229" s="2093"/>
      <c r="AQV229" s="2093"/>
      <c r="AQW229" s="2093"/>
      <c r="AQX229" s="2093"/>
      <c r="AQY229" s="2093"/>
      <c r="AQZ229" s="2093"/>
      <c r="ARA229" s="2093"/>
      <c r="ARB229" s="2093"/>
      <c r="ARC229" s="2093"/>
      <c r="ARD229" s="2093"/>
      <c r="ARE229" s="2093"/>
      <c r="ARF229" s="2093"/>
      <c r="ARG229" s="2093"/>
      <c r="ARH229" s="2093"/>
      <c r="ARI229" s="2093"/>
      <c r="ARJ229" s="2093"/>
      <c r="ARK229" s="2093"/>
      <c r="ARL229" s="2093"/>
      <c r="ARM229" s="2093"/>
      <c r="ARN229" s="2093"/>
      <c r="ARO229" s="2093"/>
      <c r="ARP229" s="2093"/>
      <c r="ARQ229" s="2093"/>
      <c r="ARR229" s="2093"/>
      <c r="ARS229" s="2093"/>
      <c r="ART229" s="2093"/>
      <c r="ARU229" s="2093"/>
      <c r="ARV229" s="2093"/>
      <c r="ARW229" s="2093"/>
      <c r="ARX229" s="2093"/>
      <c r="ARY229" s="2093"/>
      <c r="ARZ229" s="2093"/>
      <c r="ASA229" s="2093"/>
      <c r="ASB229" s="2093"/>
      <c r="ASC229" s="2093"/>
      <c r="ASD229" s="2093"/>
      <c r="ASE229" s="2093"/>
      <c r="ASF229" s="2093"/>
      <c r="ASG229" s="2093"/>
      <c r="ASH229" s="2093"/>
      <c r="ASI229" s="2093"/>
      <c r="ASJ229" s="2093"/>
      <c r="ASK229" s="2093"/>
      <c r="ASL229" s="2093"/>
      <c r="ASM229" s="2093"/>
      <c r="ASN229" s="2093"/>
      <c r="ASO229" s="2093"/>
      <c r="ASP229" s="2093"/>
      <c r="ASQ229" s="2093"/>
      <c r="ASR229" s="2093"/>
      <c r="ASS229" s="2093"/>
      <c r="AST229" s="2093"/>
      <c r="ASU229" s="2093"/>
      <c r="ASV229" s="2093"/>
      <c r="ASW229" s="2093"/>
      <c r="ASX229" s="2093"/>
      <c r="ASY229" s="2093"/>
      <c r="ASZ229" s="2093"/>
      <c r="ATA229" s="2093"/>
      <c r="ATB229" s="2093"/>
      <c r="ATC229" s="2093"/>
      <c r="ATD229" s="2093"/>
      <c r="ATE229" s="2093"/>
      <c r="ATF229" s="2093"/>
      <c r="ATG229" s="2093"/>
      <c r="ATH229" s="2093"/>
      <c r="ATI229" s="2093"/>
      <c r="ATJ229" s="2093"/>
      <c r="ATK229" s="2093"/>
      <c r="ATL229" s="2093"/>
      <c r="ATM229" s="2093"/>
      <c r="ATN229" s="2093"/>
      <c r="ATO229" s="2093"/>
      <c r="ATP229" s="2093"/>
      <c r="ATQ229" s="2093"/>
      <c r="ATR229" s="2093"/>
      <c r="ATS229" s="2093"/>
      <c r="ATT229" s="2093"/>
      <c r="ATU229" s="2093"/>
      <c r="ATV229" s="2093"/>
      <c r="ATW229" s="2093"/>
      <c r="ATX229" s="2093"/>
      <c r="ATY229" s="2093"/>
      <c r="ATZ229" s="2093"/>
      <c r="AUA229" s="2093"/>
      <c r="AUB229" s="2093"/>
      <c r="AUC229" s="2093"/>
      <c r="AUD229" s="2093"/>
      <c r="AUE229" s="2093"/>
      <c r="AUF229" s="2093"/>
      <c r="AUG229" s="2093"/>
      <c r="AUH229" s="2093"/>
      <c r="AUI229" s="2093"/>
      <c r="AUJ229" s="2093"/>
      <c r="AUK229" s="2093"/>
      <c r="AUL229" s="2093"/>
      <c r="AUM229" s="2093"/>
      <c r="AUN229" s="2093"/>
      <c r="AUO229" s="2093"/>
      <c r="AUP229" s="2093"/>
      <c r="AUQ229" s="2093"/>
      <c r="AUR229" s="2093"/>
      <c r="AUS229" s="2093"/>
      <c r="AUT229" s="2093"/>
      <c r="AUU229" s="2093"/>
      <c r="AUV229" s="2093"/>
      <c r="AUW229" s="2093"/>
      <c r="AUX229" s="2093"/>
      <c r="AUY229" s="2093"/>
      <c r="AUZ229" s="2093"/>
      <c r="AVA229" s="2093"/>
      <c r="AVB229" s="2093"/>
      <c r="AVC229" s="2093"/>
      <c r="AVD229" s="2093"/>
      <c r="AVE229" s="2093"/>
      <c r="AVF229" s="2093"/>
      <c r="AVG229" s="2093"/>
      <c r="AVH229" s="2093"/>
      <c r="AVI229" s="2093"/>
      <c r="AVJ229" s="2093"/>
      <c r="AVK229" s="2093"/>
      <c r="AVL229" s="2093"/>
      <c r="AVM229" s="2093"/>
      <c r="AVN229" s="2093"/>
      <c r="AVO229" s="2093"/>
      <c r="AVP229" s="2093"/>
      <c r="AVQ229" s="2093"/>
      <c r="AVR229" s="2093"/>
      <c r="AVS229" s="2093"/>
      <c r="AVT229" s="2093"/>
      <c r="AVU229" s="2093"/>
      <c r="AVV229" s="2093"/>
      <c r="AVW229" s="2093"/>
      <c r="AVX229" s="2093"/>
      <c r="AVY229" s="2093"/>
      <c r="AVZ229" s="2093"/>
      <c r="AWA229" s="2093"/>
      <c r="AWB229" s="2093"/>
      <c r="AWC229" s="2093"/>
      <c r="AWD229" s="2093"/>
      <c r="AWE229" s="2093"/>
      <c r="AWF229" s="2093"/>
      <c r="AWG229" s="2093"/>
      <c r="AWH229" s="2093"/>
      <c r="AWI229" s="2093"/>
      <c r="AWJ229" s="2093"/>
      <c r="AWK229" s="2093"/>
      <c r="AWL229" s="2093"/>
      <c r="AWM229" s="2093"/>
      <c r="AWN229" s="2093"/>
      <c r="AWO229" s="2093"/>
      <c r="AWP229" s="2093"/>
      <c r="AWQ229" s="2093"/>
      <c r="AWR229" s="2093"/>
      <c r="AWS229" s="2093"/>
      <c r="AWT229" s="2093"/>
      <c r="AWU229" s="2093"/>
      <c r="AWV229" s="2093"/>
      <c r="AWW229" s="2093"/>
      <c r="AWX229" s="2093"/>
      <c r="AWY229" s="2093"/>
      <c r="AWZ229" s="2093"/>
      <c r="AXA229" s="2093"/>
      <c r="AXB229" s="2093"/>
      <c r="AXC229" s="2093"/>
      <c r="AXD229" s="2093"/>
      <c r="AXE229" s="2093"/>
      <c r="AXF229" s="2093"/>
      <c r="AXG229" s="2093"/>
      <c r="AXH229" s="2093"/>
      <c r="AXI229" s="2093"/>
      <c r="AXJ229" s="2093"/>
    </row>
    <row r="230" spans="1:1310" s="2094" customFormat="1" ht="23.25" customHeight="1">
      <c r="A230" s="2095"/>
      <c r="B230" s="2098" t="s">
        <v>1715</v>
      </c>
      <c r="C230" s="2098"/>
      <c r="D230" s="2098"/>
      <c r="E230" s="2098"/>
      <c r="F230" s="2100"/>
      <c r="G230" s="2098" t="s">
        <v>1716</v>
      </c>
      <c r="H230" s="2098"/>
      <c r="I230" s="2098"/>
      <c r="J230" s="2100"/>
      <c r="K230" s="2098" t="s">
        <v>1717</v>
      </c>
      <c r="L230" s="2098"/>
      <c r="M230" s="2098"/>
      <c r="N230" s="2100"/>
      <c r="O230" s="2098" t="s">
        <v>1718</v>
      </c>
      <c r="P230" s="2098"/>
      <c r="Q230" s="2100"/>
      <c r="R230" s="681"/>
      <c r="S230" s="681"/>
      <c r="T230" s="681"/>
      <c r="U230" s="681"/>
      <c r="V230" s="681"/>
      <c r="W230" s="681"/>
      <c r="X230" s="681"/>
      <c r="Y230" s="681"/>
      <c r="Z230" s="681"/>
      <c r="AA230" s="681"/>
      <c r="AB230" s="681"/>
      <c r="AC230" s="681"/>
      <c r="AD230" s="2093"/>
      <c r="AE230" s="2093"/>
      <c r="AF230" s="2093"/>
      <c r="AG230" s="2093"/>
      <c r="AH230" s="2093"/>
      <c r="AI230" s="2093"/>
      <c r="AJ230" s="2093"/>
      <c r="AK230" s="2093"/>
      <c r="AL230" s="2093"/>
      <c r="AM230" s="2093"/>
      <c r="AN230" s="2093"/>
      <c r="AO230" s="2093"/>
      <c r="AP230" s="2093"/>
      <c r="AQ230" s="2093"/>
      <c r="AR230" s="2093"/>
      <c r="AS230" s="2093"/>
      <c r="AT230" s="2093"/>
      <c r="AU230" s="2093"/>
      <c r="AV230" s="2093"/>
      <c r="AW230" s="2093"/>
      <c r="AX230" s="2093"/>
      <c r="AY230" s="2093"/>
      <c r="AZ230" s="2093"/>
      <c r="BA230" s="2093"/>
      <c r="BB230" s="2093"/>
      <c r="BC230" s="2093"/>
      <c r="BD230" s="2093"/>
      <c r="BE230" s="2093"/>
      <c r="BF230" s="2093"/>
      <c r="BG230" s="2093"/>
      <c r="BH230" s="2093"/>
      <c r="BI230" s="2093"/>
      <c r="BJ230" s="2093"/>
      <c r="BK230" s="2093"/>
      <c r="BL230" s="2093"/>
      <c r="BM230" s="2093"/>
      <c r="BN230" s="2093"/>
      <c r="BO230" s="2093"/>
      <c r="BP230" s="2093"/>
      <c r="BQ230" s="2093"/>
      <c r="BR230" s="2093"/>
      <c r="BS230" s="2093"/>
      <c r="BT230" s="2093"/>
      <c r="BU230" s="2093"/>
      <c r="BV230" s="2093"/>
      <c r="BW230" s="2093"/>
      <c r="BX230" s="2093"/>
      <c r="BY230" s="2093"/>
      <c r="BZ230" s="2093"/>
      <c r="CA230" s="2093"/>
      <c r="CB230" s="2093"/>
      <c r="CC230" s="2093"/>
      <c r="CD230" s="2093"/>
      <c r="CE230" s="2093"/>
      <c r="CF230" s="2093"/>
      <c r="CG230" s="2093"/>
      <c r="CH230" s="2093"/>
      <c r="CI230" s="2093"/>
      <c r="CJ230" s="2093"/>
      <c r="CK230" s="2093"/>
      <c r="CL230" s="2093"/>
      <c r="CM230" s="2093"/>
      <c r="CN230" s="2093"/>
      <c r="CO230" s="2093"/>
      <c r="CP230" s="2093"/>
      <c r="CQ230" s="2093"/>
      <c r="CR230" s="2093"/>
      <c r="CS230" s="2093"/>
      <c r="CT230" s="2093"/>
      <c r="CU230" s="2093"/>
      <c r="CV230" s="2093"/>
      <c r="CW230" s="2093"/>
      <c r="CX230" s="2093"/>
      <c r="CY230" s="2093"/>
      <c r="CZ230" s="2093"/>
      <c r="DA230" s="2093"/>
      <c r="DB230" s="2093"/>
      <c r="DC230" s="2093"/>
      <c r="DD230" s="2093"/>
      <c r="DE230" s="2093"/>
      <c r="DF230" s="2093"/>
      <c r="DG230" s="2093"/>
      <c r="DH230" s="2093"/>
      <c r="DI230" s="2093"/>
      <c r="DJ230" s="2093"/>
      <c r="DK230" s="2093"/>
      <c r="DL230" s="2093"/>
      <c r="DM230" s="2093"/>
      <c r="DN230" s="2093"/>
      <c r="DO230" s="2093"/>
      <c r="DP230" s="2093"/>
      <c r="DQ230" s="2093"/>
      <c r="DR230" s="2093"/>
      <c r="DS230" s="2093"/>
      <c r="DT230" s="2093"/>
      <c r="DU230" s="2093"/>
      <c r="DV230" s="2093"/>
      <c r="DW230" s="2093"/>
      <c r="DX230" s="2093"/>
      <c r="DY230" s="2093"/>
      <c r="DZ230" s="2093"/>
      <c r="EA230" s="2093"/>
      <c r="EB230" s="2093"/>
      <c r="EC230" s="2093"/>
      <c r="ED230" s="2093"/>
      <c r="EE230" s="2093"/>
      <c r="EF230" s="2093"/>
      <c r="EG230" s="2093"/>
      <c r="EH230" s="2093"/>
      <c r="EI230" s="2093"/>
      <c r="EJ230" s="2093"/>
      <c r="EK230" s="2093"/>
      <c r="EL230" s="2093"/>
      <c r="EM230" s="2093"/>
      <c r="EN230" s="2093"/>
      <c r="EO230" s="2093"/>
      <c r="EP230" s="2093"/>
      <c r="EQ230" s="2093"/>
      <c r="ER230" s="2093"/>
      <c r="ES230" s="2093"/>
      <c r="ET230" s="2093"/>
      <c r="EU230" s="2093"/>
      <c r="EV230" s="2093"/>
      <c r="EW230" s="2093"/>
      <c r="EX230" s="2093"/>
      <c r="EY230" s="2093"/>
      <c r="EZ230" s="2093"/>
      <c r="FA230" s="2093"/>
      <c r="FB230" s="2093"/>
      <c r="FC230" s="2093"/>
      <c r="FD230" s="2093"/>
      <c r="FE230" s="2093"/>
      <c r="FF230" s="2093"/>
      <c r="FG230" s="2093"/>
      <c r="FH230" s="2093"/>
      <c r="FI230" s="2093"/>
      <c r="FJ230" s="2093"/>
      <c r="FK230" s="2093"/>
      <c r="FL230" s="2093"/>
      <c r="FM230" s="2093"/>
      <c r="FN230" s="2093"/>
      <c r="FO230" s="2093"/>
      <c r="FP230" s="2093"/>
      <c r="FQ230" s="2093"/>
      <c r="FR230" s="2093"/>
      <c r="FS230" s="2093"/>
      <c r="FT230" s="2093"/>
      <c r="FU230" s="2093"/>
      <c r="FV230" s="2093"/>
      <c r="FW230" s="2093"/>
      <c r="FX230" s="2093"/>
      <c r="FY230" s="2093"/>
      <c r="FZ230" s="2093"/>
      <c r="GA230" s="2093"/>
      <c r="GB230" s="2093"/>
      <c r="GC230" s="2093"/>
      <c r="GD230" s="2093"/>
      <c r="GE230" s="2093"/>
      <c r="GF230" s="2093"/>
      <c r="GG230" s="2093"/>
      <c r="GH230" s="2093"/>
      <c r="GI230" s="2093"/>
      <c r="GJ230" s="2093"/>
      <c r="GK230" s="2093"/>
      <c r="GL230" s="2093"/>
      <c r="GM230" s="2093"/>
      <c r="GN230" s="2093"/>
      <c r="GO230" s="2093"/>
      <c r="GP230" s="2093"/>
      <c r="GQ230" s="2093"/>
      <c r="GR230" s="2093"/>
      <c r="GS230" s="2093"/>
      <c r="GT230" s="2093"/>
      <c r="GU230" s="2093"/>
      <c r="GV230" s="2093"/>
      <c r="GW230" s="2093"/>
      <c r="GX230" s="2093"/>
      <c r="GY230" s="2093"/>
      <c r="GZ230" s="2093"/>
      <c r="HA230" s="2093"/>
      <c r="HB230" s="2093"/>
      <c r="HC230" s="2093"/>
      <c r="HD230" s="2093"/>
      <c r="HE230" s="2093"/>
      <c r="HF230" s="2093"/>
      <c r="HG230" s="2093"/>
      <c r="HH230" s="2093"/>
      <c r="HI230" s="2093"/>
      <c r="HJ230" s="2093"/>
      <c r="HK230" s="2093"/>
      <c r="HL230" s="2093"/>
      <c r="HM230" s="2093"/>
      <c r="HN230" s="2093"/>
      <c r="HO230" s="2093"/>
      <c r="HP230" s="2093"/>
      <c r="HQ230" s="2093"/>
      <c r="HR230" s="2093"/>
      <c r="HS230" s="2093"/>
      <c r="HT230" s="2093"/>
      <c r="HU230" s="2093"/>
      <c r="HV230" s="2093"/>
      <c r="HW230" s="2093"/>
      <c r="HX230" s="2093"/>
      <c r="HY230" s="2093"/>
      <c r="HZ230" s="2093"/>
      <c r="IA230" s="2093"/>
      <c r="IB230" s="2093"/>
      <c r="IC230" s="2093"/>
      <c r="ID230" s="2093"/>
      <c r="IE230" s="2093"/>
      <c r="IF230" s="2093"/>
      <c r="IG230" s="2093"/>
      <c r="IH230" s="2093"/>
      <c r="II230" s="2093"/>
      <c r="IJ230" s="2093"/>
      <c r="IK230" s="2093"/>
      <c r="IL230" s="2093"/>
      <c r="IM230" s="2093"/>
      <c r="IN230" s="2093"/>
      <c r="IO230" s="2093"/>
      <c r="IP230" s="2093"/>
      <c r="IQ230" s="2093"/>
      <c r="IR230" s="2093"/>
      <c r="IS230" s="2093"/>
      <c r="IT230" s="2093"/>
      <c r="IU230" s="2093"/>
      <c r="IV230" s="2093"/>
      <c r="IW230" s="2093"/>
      <c r="IX230" s="2093"/>
      <c r="IY230" s="2093"/>
      <c r="IZ230" s="2093"/>
      <c r="JA230" s="2093"/>
      <c r="JB230" s="2093"/>
      <c r="JC230" s="2093"/>
      <c r="JD230" s="2093"/>
      <c r="JE230" s="2093"/>
      <c r="JF230" s="2093"/>
      <c r="JG230" s="2093"/>
      <c r="JH230" s="2093"/>
      <c r="JI230" s="2093"/>
      <c r="JJ230" s="2093"/>
      <c r="JK230" s="2093"/>
      <c r="JL230" s="2093"/>
      <c r="JM230" s="2093"/>
      <c r="JN230" s="2093"/>
      <c r="JO230" s="2093"/>
      <c r="JP230" s="2093"/>
      <c r="JQ230" s="2093"/>
      <c r="JR230" s="2093"/>
      <c r="JS230" s="2093"/>
      <c r="JT230" s="2093"/>
      <c r="JU230" s="2093"/>
      <c r="JV230" s="2093"/>
      <c r="JW230" s="2093"/>
      <c r="JX230" s="2093"/>
      <c r="JY230" s="2093"/>
      <c r="JZ230" s="2093"/>
      <c r="KA230" s="2093"/>
      <c r="KB230" s="2093"/>
      <c r="KC230" s="2093"/>
      <c r="KD230" s="2093"/>
      <c r="KE230" s="2093"/>
      <c r="KF230" s="2093"/>
      <c r="KG230" s="2093"/>
      <c r="KH230" s="2093"/>
      <c r="KI230" s="2093"/>
      <c r="KJ230" s="2093"/>
      <c r="KK230" s="2093"/>
      <c r="KL230" s="2093"/>
      <c r="KM230" s="2093"/>
      <c r="KN230" s="2093"/>
      <c r="KO230" s="2093"/>
      <c r="KP230" s="2093"/>
      <c r="KQ230" s="2093"/>
      <c r="KR230" s="2093"/>
      <c r="KS230" s="2093"/>
      <c r="KT230" s="2093"/>
      <c r="KU230" s="2093"/>
      <c r="KV230" s="2093"/>
      <c r="KW230" s="2093"/>
      <c r="KX230" s="2093"/>
      <c r="KY230" s="2093"/>
      <c r="KZ230" s="2093"/>
      <c r="LA230" s="2093"/>
      <c r="LB230" s="2093"/>
      <c r="LC230" s="2093"/>
      <c r="LD230" s="2093"/>
      <c r="LE230" s="2093"/>
      <c r="LF230" s="2093"/>
      <c r="LG230" s="2093"/>
      <c r="LH230" s="2093"/>
      <c r="LI230" s="2093"/>
      <c r="LJ230" s="2093"/>
      <c r="LK230" s="2093"/>
      <c r="LL230" s="2093"/>
      <c r="LM230" s="2093"/>
      <c r="LN230" s="2093"/>
      <c r="LO230" s="2093"/>
      <c r="LP230" s="2093"/>
      <c r="LQ230" s="2093"/>
      <c r="LR230" s="2093"/>
      <c r="LS230" s="2093"/>
      <c r="LT230" s="2093"/>
      <c r="LU230" s="2093"/>
      <c r="LV230" s="2093"/>
      <c r="LW230" s="2093"/>
      <c r="LX230" s="2093"/>
      <c r="LY230" s="2093"/>
      <c r="LZ230" s="2093"/>
      <c r="MA230" s="2093"/>
      <c r="MB230" s="2093"/>
      <c r="MC230" s="2093"/>
      <c r="MD230" s="2093"/>
      <c r="ME230" s="2093"/>
      <c r="MF230" s="2093"/>
      <c r="MG230" s="2093"/>
      <c r="MH230" s="2093"/>
      <c r="MI230" s="2093"/>
      <c r="MJ230" s="2093"/>
      <c r="MK230" s="2093"/>
      <c r="ML230" s="2093"/>
      <c r="MM230" s="2093"/>
      <c r="MN230" s="2093"/>
      <c r="MO230" s="2093"/>
      <c r="MP230" s="2093"/>
      <c r="MQ230" s="2093"/>
      <c r="MR230" s="2093"/>
      <c r="MS230" s="2093"/>
      <c r="MT230" s="2093"/>
      <c r="MU230" s="2093"/>
      <c r="MV230" s="2093"/>
      <c r="MW230" s="2093"/>
      <c r="MX230" s="2093"/>
      <c r="MY230" s="2093"/>
      <c r="MZ230" s="2093"/>
      <c r="NA230" s="2093"/>
      <c r="NB230" s="2093"/>
      <c r="NC230" s="2093"/>
      <c r="ND230" s="2093"/>
      <c r="NE230" s="2093"/>
      <c r="NF230" s="2093"/>
      <c r="NG230" s="2093"/>
      <c r="NH230" s="2093"/>
      <c r="NI230" s="2093"/>
      <c r="NJ230" s="2093"/>
      <c r="NK230" s="2093"/>
      <c r="NL230" s="2093"/>
      <c r="NM230" s="2093"/>
      <c r="NN230" s="2093"/>
      <c r="NO230" s="2093"/>
      <c r="NP230" s="2093"/>
      <c r="NQ230" s="2093"/>
      <c r="NR230" s="2093"/>
      <c r="NS230" s="2093"/>
      <c r="NT230" s="2093"/>
      <c r="NU230" s="2093"/>
      <c r="NV230" s="2093"/>
      <c r="NW230" s="2093"/>
      <c r="NX230" s="2093"/>
      <c r="NY230" s="2093"/>
      <c r="NZ230" s="2093"/>
      <c r="OA230" s="2093"/>
      <c r="OB230" s="2093"/>
      <c r="OC230" s="2093"/>
      <c r="OD230" s="2093"/>
      <c r="OE230" s="2093"/>
      <c r="OF230" s="2093"/>
      <c r="OG230" s="2093"/>
      <c r="OH230" s="2093"/>
      <c r="OI230" s="2093"/>
      <c r="OJ230" s="2093"/>
      <c r="OK230" s="2093"/>
      <c r="OL230" s="2093"/>
      <c r="OM230" s="2093"/>
      <c r="ON230" s="2093"/>
      <c r="OO230" s="2093"/>
      <c r="OP230" s="2093"/>
      <c r="OQ230" s="2093"/>
      <c r="OR230" s="2093"/>
      <c r="OS230" s="2093"/>
      <c r="OT230" s="2093"/>
      <c r="OU230" s="2093"/>
      <c r="OV230" s="2093"/>
      <c r="OW230" s="2093"/>
      <c r="OX230" s="2093"/>
      <c r="OY230" s="2093"/>
      <c r="OZ230" s="2093"/>
      <c r="PA230" s="2093"/>
      <c r="PB230" s="2093"/>
      <c r="PC230" s="2093"/>
      <c r="PD230" s="2093"/>
      <c r="PE230" s="2093"/>
      <c r="PF230" s="2093"/>
      <c r="PG230" s="2093"/>
      <c r="PH230" s="2093"/>
      <c r="PI230" s="2093"/>
      <c r="PJ230" s="2093"/>
      <c r="PK230" s="2093"/>
      <c r="PL230" s="2093"/>
      <c r="PM230" s="2093"/>
      <c r="PN230" s="2093"/>
      <c r="PO230" s="2093"/>
      <c r="PP230" s="2093"/>
      <c r="PQ230" s="2093"/>
      <c r="PR230" s="2093"/>
      <c r="PS230" s="2093"/>
      <c r="PT230" s="2093"/>
      <c r="PU230" s="2093"/>
      <c r="PV230" s="2093"/>
      <c r="PW230" s="2093"/>
      <c r="PX230" s="2093"/>
      <c r="PY230" s="2093"/>
      <c r="PZ230" s="2093"/>
      <c r="QA230" s="2093"/>
      <c r="QB230" s="2093"/>
      <c r="QC230" s="2093"/>
      <c r="QD230" s="2093"/>
      <c r="QE230" s="2093"/>
      <c r="QF230" s="2093"/>
      <c r="QG230" s="2093"/>
      <c r="QH230" s="2093"/>
      <c r="QI230" s="2093"/>
      <c r="QJ230" s="2093"/>
      <c r="QK230" s="2093"/>
      <c r="QL230" s="2093"/>
      <c r="QM230" s="2093"/>
      <c r="QN230" s="2093"/>
      <c r="QO230" s="2093"/>
      <c r="QP230" s="2093"/>
      <c r="QQ230" s="2093"/>
      <c r="QR230" s="2093"/>
      <c r="QS230" s="2093"/>
      <c r="QT230" s="2093"/>
      <c r="QU230" s="2093"/>
      <c r="QV230" s="2093"/>
      <c r="QW230" s="2093"/>
      <c r="QX230" s="2093"/>
      <c r="QY230" s="2093"/>
      <c r="QZ230" s="2093"/>
      <c r="RA230" s="2093"/>
      <c r="RB230" s="2093"/>
      <c r="RC230" s="2093"/>
      <c r="RD230" s="2093"/>
      <c r="RE230" s="2093"/>
      <c r="RF230" s="2093"/>
      <c r="RG230" s="2093"/>
      <c r="RH230" s="2093"/>
      <c r="RI230" s="2093"/>
      <c r="RJ230" s="2093"/>
      <c r="RK230" s="2093"/>
      <c r="RL230" s="2093"/>
      <c r="RM230" s="2093"/>
      <c r="RN230" s="2093"/>
      <c r="RO230" s="2093"/>
      <c r="RP230" s="2093"/>
      <c r="RQ230" s="2093"/>
      <c r="RR230" s="2093"/>
      <c r="RS230" s="2093"/>
      <c r="RT230" s="2093"/>
      <c r="RU230" s="2093"/>
      <c r="RV230" s="2093"/>
      <c r="RW230" s="2093"/>
      <c r="RX230" s="2093"/>
      <c r="RY230" s="2093"/>
      <c r="RZ230" s="2093"/>
      <c r="SA230" s="2093"/>
      <c r="SB230" s="2093"/>
      <c r="SC230" s="2093"/>
      <c r="SD230" s="2093"/>
      <c r="SE230" s="2093"/>
      <c r="SF230" s="2093"/>
      <c r="SG230" s="2093"/>
      <c r="SH230" s="2093"/>
      <c r="SI230" s="2093"/>
      <c r="SJ230" s="2093"/>
      <c r="SK230" s="2093"/>
      <c r="SL230" s="2093"/>
      <c r="SM230" s="2093"/>
      <c r="SN230" s="2093"/>
      <c r="SO230" s="2093"/>
      <c r="SP230" s="2093"/>
      <c r="SQ230" s="2093"/>
      <c r="SR230" s="2093"/>
      <c r="SS230" s="2093"/>
      <c r="ST230" s="2093"/>
      <c r="SU230" s="2093"/>
      <c r="SV230" s="2093"/>
      <c r="SW230" s="2093"/>
      <c r="SX230" s="2093"/>
      <c r="SY230" s="2093"/>
      <c r="SZ230" s="2093"/>
      <c r="TA230" s="2093"/>
      <c r="TB230" s="2093"/>
      <c r="TC230" s="2093"/>
      <c r="TD230" s="2093"/>
      <c r="TE230" s="2093"/>
      <c r="TF230" s="2093"/>
      <c r="TG230" s="2093"/>
      <c r="TH230" s="2093"/>
      <c r="TI230" s="2093"/>
      <c r="TJ230" s="2093"/>
      <c r="TK230" s="2093"/>
      <c r="TL230" s="2093"/>
      <c r="TM230" s="2093"/>
      <c r="TN230" s="2093"/>
      <c r="TO230" s="2093"/>
      <c r="TP230" s="2093"/>
      <c r="TQ230" s="2093"/>
      <c r="TR230" s="2093"/>
      <c r="TS230" s="2093"/>
      <c r="TT230" s="2093"/>
      <c r="TU230" s="2093"/>
      <c r="TV230" s="2093"/>
      <c r="TW230" s="2093"/>
      <c r="TX230" s="2093"/>
      <c r="TY230" s="2093"/>
      <c r="TZ230" s="2093"/>
      <c r="UA230" s="2093"/>
      <c r="UB230" s="2093"/>
      <c r="UC230" s="2093"/>
      <c r="UD230" s="2093"/>
      <c r="UE230" s="2093"/>
      <c r="UF230" s="2093"/>
      <c r="UG230" s="2093"/>
      <c r="UH230" s="2093"/>
      <c r="UI230" s="2093"/>
      <c r="UJ230" s="2093"/>
      <c r="UK230" s="2093"/>
      <c r="UL230" s="2093"/>
      <c r="UM230" s="2093"/>
      <c r="UN230" s="2093"/>
      <c r="UO230" s="2093"/>
      <c r="UP230" s="2093"/>
      <c r="UQ230" s="2093"/>
      <c r="UR230" s="2093"/>
      <c r="US230" s="2093"/>
      <c r="UT230" s="2093"/>
      <c r="UU230" s="2093"/>
      <c r="UV230" s="2093"/>
      <c r="UW230" s="2093"/>
      <c r="UX230" s="2093"/>
      <c r="UY230" s="2093"/>
      <c r="UZ230" s="2093"/>
      <c r="VA230" s="2093"/>
      <c r="VB230" s="2093"/>
      <c r="VC230" s="2093"/>
      <c r="VD230" s="2093"/>
      <c r="VE230" s="2093"/>
      <c r="VF230" s="2093"/>
      <c r="VG230" s="2093"/>
      <c r="VH230" s="2093"/>
      <c r="VI230" s="2093"/>
      <c r="VJ230" s="2093"/>
      <c r="VK230" s="2093"/>
      <c r="VL230" s="2093"/>
      <c r="VM230" s="2093"/>
      <c r="VN230" s="2093"/>
      <c r="VO230" s="2093"/>
      <c r="VP230" s="2093"/>
      <c r="VQ230" s="2093"/>
      <c r="VR230" s="2093"/>
      <c r="VS230" s="2093"/>
      <c r="VT230" s="2093"/>
      <c r="VU230" s="2093"/>
      <c r="VV230" s="2093"/>
      <c r="VW230" s="2093"/>
      <c r="VX230" s="2093"/>
      <c r="VY230" s="2093"/>
      <c r="VZ230" s="2093"/>
      <c r="WA230" s="2093"/>
      <c r="WB230" s="2093"/>
      <c r="WC230" s="2093"/>
      <c r="WD230" s="2093"/>
      <c r="WE230" s="2093"/>
      <c r="WF230" s="2093"/>
      <c r="WG230" s="2093"/>
      <c r="WH230" s="2093"/>
      <c r="WI230" s="2093"/>
      <c r="WJ230" s="2093"/>
      <c r="WK230" s="2093"/>
      <c r="WL230" s="2093"/>
      <c r="WM230" s="2093"/>
      <c r="WN230" s="2093"/>
      <c r="WO230" s="2093"/>
      <c r="WP230" s="2093"/>
      <c r="WQ230" s="2093"/>
      <c r="WR230" s="2093"/>
      <c r="WS230" s="2093"/>
      <c r="WT230" s="2093"/>
      <c r="WU230" s="2093"/>
      <c r="WV230" s="2093"/>
      <c r="WW230" s="2093"/>
      <c r="WX230" s="2093"/>
      <c r="WY230" s="2093"/>
      <c r="WZ230" s="2093"/>
      <c r="XA230" s="2093"/>
      <c r="XB230" s="2093"/>
      <c r="XC230" s="2093"/>
      <c r="XD230" s="2093"/>
      <c r="XE230" s="2093"/>
      <c r="XF230" s="2093"/>
      <c r="XG230" s="2093"/>
      <c r="XH230" s="2093"/>
      <c r="XI230" s="2093"/>
      <c r="XJ230" s="2093"/>
      <c r="XK230" s="2093"/>
      <c r="XL230" s="2093"/>
      <c r="XM230" s="2093"/>
      <c r="XN230" s="2093"/>
      <c r="XO230" s="2093"/>
      <c r="XP230" s="2093"/>
      <c r="XQ230" s="2093"/>
      <c r="XR230" s="2093"/>
      <c r="XS230" s="2093"/>
      <c r="XT230" s="2093"/>
      <c r="XU230" s="2093"/>
      <c r="XV230" s="2093"/>
      <c r="XW230" s="2093"/>
      <c r="XX230" s="2093"/>
      <c r="XY230" s="2093"/>
      <c r="XZ230" s="2093"/>
      <c r="YA230" s="2093"/>
      <c r="YB230" s="2093"/>
      <c r="YC230" s="2093"/>
      <c r="YD230" s="2093"/>
      <c r="YE230" s="2093"/>
      <c r="YF230" s="2093"/>
      <c r="YG230" s="2093"/>
      <c r="YH230" s="2093"/>
      <c r="YI230" s="2093"/>
      <c r="YJ230" s="2093"/>
      <c r="YK230" s="2093"/>
      <c r="YL230" s="2093"/>
      <c r="YM230" s="2093"/>
      <c r="YN230" s="2093"/>
      <c r="YO230" s="2093"/>
      <c r="YP230" s="2093"/>
      <c r="YQ230" s="2093"/>
      <c r="YR230" s="2093"/>
      <c r="YS230" s="2093"/>
      <c r="YT230" s="2093"/>
      <c r="YU230" s="2093"/>
      <c r="YV230" s="2093"/>
      <c r="YW230" s="2093"/>
      <c r="YX230" s="2093"/>
      <c r="YY230" s="2093"/>
      <c r="YZ230" s="2093"/>
      <c r="ZA230" s="2093"/>
      <c r="ZB230" s="2093"/>
      <c r="ZC230" s="2093"/>
      <c r="ZD230" s="2093"/>
      <c r="ZE230" s="2093"/>
      <c r="ZF230" s="2093"/>
      <c r="ZG230" s="2093"/>
      <c r="ZH230" s="2093"/>
      <c r="ZI230" s="2093"/>
      <c r="ZJ230" s="2093"/>
      <c r="ZK230" s="2093"/>
      <c r="ZL230" s="2093"/>
      <c r="ZM230" s="2093"/>
      <c r="ZN230" s="2093"/>
      <c r="ZO230" s="2093"/>
      <c r="ZP230" s="2093"/>
      <c r="ZQ230" s="2093"/>
      <c r="ZR230" s="2093"/>
      <c r="ZS230" s="2093"/>
      <c r="ZT230" s="2093"/>
      <c r="ZU230" s="2093"/>
      <c r="ZV230" s="2093"/>
      <c r="ZW230" s="2093"/>
      <c r="ZX230" s="2093"/>
      <c r="ZY230" s="2093"/>
      <c r="ZZ230" s="2093"/>
      <c r="AAA230" s="2093"/>
      <c r="AAB230" s="2093"/>
      <c r="AAC230" s="2093"/>
      <c r="AAD230" s="2093"/>
      <c r="AAE230" s="2093"/>
      <c r="AAF230" s="2093"/>
      <c r="AAG230" s="2093"/>
      <c r="AAH230" s="2093"/>
      <c r="AAI230" s="2093"/>
      <c r="AAJ230" s="2093"/>
      <c r="AAK230" s="2093"/>
      <c r="AAL230" s="2093"/>
      <c r="AAM230" s="2093"/>
      <c r="AAN230" s="2093"/>
      <c r="AAO230" s="2093"/>
      <c r="AAP230" s="2093"/>
      <c r="AAQ230" s="2093"/>
      <c r="AAR230" s="2093"/>
      <c r="AAS230" s="2093"/>
      <c r="AAT230" s="2093"/>
      <c r="AAU230" s="2093"/>
      <c r="AAV230" s="2093"/>
      <c r="AAW230" s="2093"/>
      <c r="AAX230" s="2093"/>
      <c r="AAY230" s="2093"/>
      <c r="AAZ230" s="2093"/>
      <c r="ABA230" s="2093"/>
      <c r="ABB230" s="2093"/>
      <c r="ABC230" s="2093"/>
      <c r="ABD230" s="2093"/>
      <c r="ABE230" s="2093"/>
      <c r="ABF230" s="2093"/>
      <c r="ABG230" s="2093"/>
      <c r="ABH230" s="2093"/>
      <c r="ABI230" s="2093"/>
      <c r="ABJ230" s="2093"/>
      <c r="ABK230" s="2093"/>
      <c r="ABL230" s="2093"/>
      <c r="ABM230" s="2093"/>
      <c r="ABN230" s="2093"/>
      <c r="ABO230" s="2093"/>
      <c r="ABP230" s="2093"/>
      <c r="ABQ230" s="2093"/>
      <c r="ABR230" s="2093"/>
      <c r="ABS230" s="2093"/>
      <c r="ABT230" s="2093"/>
      <c r="ABU230" s="2093"/>
      <c r="ABV230" s="2093"/>
      <c r="ABW230" s="2093"/>
      <c r="ABX230" s="2093"/>
      <c r="ABY230" s="2093"/>
      <c r="ABZ230" s="2093"/>
      <c r="ACA230" s="2093"/>
      <c r="ACB230" s="2093"/>
      <c r="ACC230" s="2093"/>
      <c r="ACD230" s="2093"/>
      <c r="ACE230" s="2093"/>
      <c r="ACF230" s="2093"/>
      <c r="ACG230" s="2093"/>
      <c r="ACH230" s="2093"/>
      <c r="ACI230" s="2093"/>
      <c r="ACJ230" s="2093"/>
      <c r="ACK230" s="2093"/>
      <c r="ACL230" s="2093"/>
      <c r="ACM230" s="2093"/>
      <c r="ACN230" s="2093"/>
      <c r="ACO230" s="2093"/>
      <c r="ACP230" s="2093"/>
      <c r="ACQ230" s="2093"/>
      <c r="ACR230" s="2093"/>
      <c r="ACS230" s="2093"/>
      <c r="ACT230" s="2093"/>
      <c r="ACU230" s="2093"/>
      <c r="ACV230" s="2093"/>
      <c r="ACW230" s="2093"/>
      <c r="ACX230" s="2093"/>
      <c r="ACY230" s="2093"/>
      <c r="ACZ230" s="2093"/>
      <c r="ADA230" s="2093"/>
      <c r="ADB230" s="2093"/>
      <c r="ADC230" s="2093"/>
      <c r="ADD230" s="2093"/>
      <c r="ADE230" s="2093"/>
      <c r="ADF230" s="2093"/>
      <c r="ADG230" s="2093"/>
      <c r="ADH230" s="2093"/>
      <c r="ADI230" s="2093"/>
      <c r="ADJ230" s="2093"/>
      <c r="ADK230" s="2093"/>
      <c r="ADL230" s="2093"/>
      <c r="ADM230" s="2093"/>
      <c r="ADN230" s="2093"/>
      <c r="ADO230" s="2093"/>
      <c r="ADP230" s="2093"/>
      <c r="ADQ230" s="2093"/>
      <c r="ADR230" s="2093"/>
      <c r="ADS230" s="2093"/>
      <c r="ADT230" s="2093"/>
      <c r="ADU230" s="2093"/>
      <c r="ADV230" s="2093"/>
      <c r="ADW230" s="2093"/>
      <c r="ADX230" s="2093"/>
      <c r="ADY230" s="2093"/>
      <c r="ADZ230" s="2093"/>
      <c r="AEA230" s="2093"/>
      <c r="AEB230" s="2093"/>
      <c r="AEC230" s="2093"/>
      <c r="AED230" s="2093"/>
      <c r="AEE230" s="2093"/>
      <c r="AEF230" s="2093"/>
      <c r="AEG230" s="2093"/>
      <c r="AEH230" s="2093"/>
      <c r="AEI230" s="2093"/>
      <c r="AEJ230" s="2093"/>
      <c r="AEK230" s="2093"/>
      <c r="AEL230" s="2093"/>
      <c r="AEM230" s="2093"/>
      <c r="AEN230" s="2093"/>
      <c r="AEO230" s="2093"/>
      <c r="AEP230" s="2093"/>
      <c r="AEQ230" s="2093"/>
      <c r="AER230" s="2093"/>
      <c r="AES230" s="2093"/>
      <c r="AET230" s="2093"/>
      <c r="AEU230" s="2093"/>
      <c r="AEV230" s="2093"/>
      <c r="AEW230" s="2093"/>
      <c r="AEX230" s="2093"/>
      <c r="AEY230" s="2093"/>
      <c r="AEZ230" s="2093"/>
      <c r="AFA230" s="2093"/>
      <c r="AFB230" s="2093"/>
      <c r="AFC230" s="2093"/>
      <c r="AFD230" s="2093"/>
      <c r="AFE230" s="2093"/>
      <c r="AFF230" s="2093"/>
      <c r="AFG230" s="2093"/>
      <c r="AFH230" s="2093"/>
      <c r="AFI230" s="2093"/>
      <c r="AFJ230" s="2093"/>
      <c r="AFK230" s="2093"/>
      <c r="AFL230" s="2093"/>
      <c r="AFM230" s="2093"/>
      <c r="AFN230" s="2093"/>
      <c r="AFO230" s="2093"/>
      <c r="AFP230" s="2093"/>
      <c r="AFQ230" s="2093"/>
      <c r="AFR230" s="2093"/>
      <c r="AFS230" s="2093"/>
      <c r="AFT230" s="2093"/>
      <c r="AFU230" s="2093"/>
      <c r="AFV230" s="2093"/>
      <c r="AFW230" s="2093"/>
      <c r="AFX230" s="2093"/>
      <c r="AFY230" s="2093"/>
      <c r="AFZ230" s="2093"/>
      <c r="AGA230" s="2093"/>
      <c r="AGB230" s="2093"/>
      <c r="AGC230" s="2093"/>
      <c r="AGD230" s="2093"/>
      <c r="AGE230" s="2093"/>
      <c r="AGF230" s="2093"/>
      <c r="AGG230" s="2093"/>
      <c r="AGH230" s="2093"/>
      <c r="AGI230" s="2093"/>
      <c r="AGJ230" s="2093"/>
      <c r="AGK230" s="2093"/>
      <c r="AGL230" s="2093"/>
      <c r="AGM230" s="2093"/>
      <c r="AGN230" s="2093"/>
      <c r="AGO230" s="2093"/>
      <c r="AGP230" s="2093"/>
      <c r="AGQ230" s="2093"/>
      <c r="AGR230" s="2093"/>
      <c r="AGS230" s="2093"/>
      <c r="AGT230" s="2093"/>
      <c r="AGU230" s="2093"/>
      <c r="AGV230" s="2093"/>
      <c r="AGW230" s="2093"/>
      <c r="AGX230" s="2093"/>
      <c r="AGY230" s="2093"/>
      <c r="AGZ230" s="2093"/>
      <c r="AHA230" s="2093"/>
      <c r="AHB230" s="2093"/>
      <c r="AHC230" s="2093"/>
      <c r="AHD230" s="2093"/>
      <c r="AHE230" s="2093"/>
      <c r="AHF230" s="2093"/>
      <c r="AHG230" s="2093"/>
      <c r="AHH230" s="2093"/>
      <c r="AHI230" s="2093"/>
      <c r="AHJ230" s="2093"/>
      <c r="AHK230" s="2093"/>
      <c r="AHL230" s="2093"/>
      <c r="AHM230" s="2093"/>
      <c r="AHN230" s="2093"/>
      <c r="AHO230" s="2093"/>
      <c r="AHP230" s="2093"/>
      <c r="AHQ230" s="2093"/>
      <c r="AHR230" s="2093"/>
      <c r="AHS230" s="2093"/>
      <c r="AHT230" s="2093"/>
      <c r="AHU230" s="2093"/>
      <c r="AHV230" s="2093"/>
      <c r="AHW230" s="2093"/>
      <c r="AHX230" s="2093"/>
      <c r="AHY230" s="2093"/>
      <c r="AHZ230" s="2093"/>
      <c r="AIA230" s="2093"/>
      <c r="AIB230" s="2093"/>
      <c r="AIC230" s="2093"/>
      <c r="AID230" s="2093"/>
      <c r="AIE230" s="2093"/>
      <c r="AIF230" s="2093"/>
      <c r="AIG230" s="2093"/>
      <c r="AIH230" s="2093"/>
      <c r="AII230" s="2093"/>
      <c r="AIJ230" s="2093"/>
      <c r="AIK230" s="2093"/>
      <c r="AIL230" s="2093"/>
      <c r="AIM230" s="2093"/>
      <c r="AIN230" s="2093"/>
      <c r="AIO230" s="2093"/>
      <c r="AIP230" s="2093"/>
      <c r="AIQ230" s="2093"/>
      <c r="AIR230" s="2093"/>
      <c r="AIS230" s="2093"/>
      <c r="AIT230" s="2093"/>
      <c r="AIU230" s="2093"/>
      <c r="AIV230" s="2093"/>
      <c r="AIW230" s="2093"/>
      <c r="AIX230" s="2093"/>
      <c r="AIY230" s="2093"/>
      <c r="AIZ230" s="2093"/>
      <c r="AJA230" s="2093"/>
      <c r="AJB230" s="2093"/>
      <c r="AJC230" s="2093"/>
      <c r="AJD230" s="2093"/>
      <c r="AJE230" s="2093"/>
      <c r="AJF230" s="2093"/>
      <c r="AJG230" s="2093"/>
      <c r="AJH230" s="2093"/>
      <c r="AJI230" s="2093"/>
      <c r="AJJ230" s="2093"/>
      <c r="AJK230" s="2093"/>
      <c r="AJL230" s="2093"/>
      <c r="AJM230" s="2093"/>
      <c r="AJN230" s="2093"/>
      <c r="AJO230" s="2093"/>
      <c r="AJP230" s="2093"/>
      <c r="AJQ230" s="2093"/>
      <c r="AJR230" s="2093"/>
      <c r="AJS230" s="2093"/>
      <c r="AJT230" s="2093"/>
      <c r="AJU230" s="2093"/>
      <c r="AJV230" s="2093"/>
      <c r="AJW230" s="2093"/>
      <c r="AJX230" s="2093"/>
      <c r="AJY230" s="2093"/>
      <c r="AJZ230" s="2093"/>
      <c r="AKA230" s="2093"/>
      <c r="AKB230" s="2093"/>
      <c r="AKC230" s="2093"/>
      <c r="AKD230" s="2093"/>
      <c r="AKE230" s="2093"/>
      <c r="AKF230" s="2093"/>
      <c r="AKG230" s="2093"/>
      <c r="AKH230" s="2093"/>
      <c r="AKI230" s="2093"/>
      <c r="AKJ230" s="2093"/>
      <c r="AKK230" s="2093"/>
      <c r="AKL230" s="2093"/>
      <c r="AKM230" s="2093"/>
      <c r="AKN230" s="2093"/>
      <c r="AKO230" s="2093"/>
      <c r="AKP230" s="2093"/>
      <c r="AKQ230" s="2093"/>
      <c r="AKR230" s="2093"/>
      <c r="AKS230" s="2093"/>
      <c r="AKT230" s="2093"/>
      <c r="AKU230" s="2093"/>
      <c r="AKV230" s="2093"/>
      <c r="AKW230" s="2093"/>
      <c r="AKX230" s="2093"/>
      <c r="AKY230" s="2093"/>
      <c r="AKZ230" s="2093"/>
      <c r="ALA230" s="2093"/>
      <c r="ALB230" s="2093"/>
      <c r="ALC230" s="2093"/>
      <c r="ALD230" s="2093"/>
      <c r="ALE230" s="2093"/>
      <c r="ALF230" s="2093"/>
      <c r="ALG230" s="2093"/>
      <c r="ALH230" s="2093"/>
      <c r="ALI230" s="2093"/>
      <c r="ALJ230" s="2093"/>
      <c r="ALK230" s="2093"/>
      <c r="ALL230" s="2093"/>
      <c r="ALM230" s="2093"/>
      <c r="ALN230" s="2093"/>
      <c r="ALO230" s="2093"/>
      <c r="ALP230" s="2093"/>
      <c r="ALQ230" s="2093"/>
      <c r="ALR230" s="2093"/>
      <c r="ALS230" s="2093"/>
      <c r="ALT230" s="2093"/>
      <c r="ALU230" s="2093"/>
      <c r="ALV230" s="2093"/>
      <c r="ALW230" s="2093"/>
      <c r="ALX230" s="2093"/>
      <c r="ALY230" s="2093"/>
      <c r="ALZ230" s="2093"/>
      <c r="AMA230" s="2093"/>
      <c r="AMB230" s="2093"/>
      <c r="AMC230" s="2093"/>
      <c r="AMD230" s="2093"/>
      <c r="AME230" s="2093"/>
      <c r="AMF230" s="2093"/>
      <c r="AMG230" s="2093"/>
      <c r="AMH230" s="2093"/>
      <c r="AMI230" s="2093"/>
      <c r="AMJ230" s="2093"/>
      <c r="AMK230" s="2093"/>
      <c r="AML230" s="2093"/>
      <c r="AMM230" s="2093"/>
      <c r="AMN230" s="2093"/>
      <c r="AMO230" s="2093"/>
      <c r="AMP230" s="2093"/>
      <c r="AMQ230" s="2093"/>
      <c r="AMR230" s="2093"/>
      <c r="AMS230" s="2093"/>
      <c r="AMT230" s="2093"/>
      <c r="AMU230" s="2093"/>
      <c r="AMV230" s="2093"/>
      <c r="AMW230" s="2093"/>
      <c r="AMX230" s="2093"/>
      <c r="AMY230" s="2093"/>
      <c r="AMZ230" s="2093"/>
      <c r="ANA230" s="2093"/>
      <c r="ANB230" s="2093"/>
      <c r="ANC230" s="2093"/>
      <c r="AND230" s="2093"/>
      <c r="ANE230" s="2093"/>
      <c r="ANF230" s="2093"/>
      <c r="ANG230" s="2093"/>
      <c r="ANH230" s="2093"/>
      <c r="ANI230" s="2093"/>
      <c r="ANJ230" s="2093"/>
      <c r="ANK230" s="2093"/>
      <c r="ANL230" s="2093"/>
      <c r="ANM230" s="2093"/>
      <c r="ANN230" s="2093"/>
      <c r="ANO230" s="2093"/>
      <c r="ANP230" s="2093"/>
      <c r="ANQ230" s="2093"/>
      <c r="ANR230" s="2093"/>
      <c r="ANS230" s="2093"/>
      <c r="ANT230" s="2093"/>
      <c r="ANU230" s="2093"/>
      <c r="ANV230" s="2093"/>
      <c r="ANW230" s="2093"/>
      <c r="ANX230" s="2093"/>
      <c r="ANY230" s="2093"/>
      <c r="ANZ230" s="2093"/>
      <c r="AOA230" s="2093"/>
      <c r="AOB230" s="2093"/>
      <c r="AOC230" s="2093"/>
      <c r="AOD230" s="2093"/>
      <c r="AOE230" s="2093"/>
      <c r="AOF230" s="2093"/>
      <c r="AOG230" s="2093"/>
      <c r="AOH230" s="2093"/>
      <c r="AOI230" s="2093"/>
      <c r="AOJ230" s="2093"/>
      <c r="AOK230" s="2093"/>
      <c r="AOL230" s="2093"/>
      <c r="AOM230" s="2093"/>
      <c r="AON230" s="2093"/>
      <c r="AOO230" s="2093"/>
      <c r="AOP230" s="2093"/>
      <c r="AOQ230" s="2093"/>
      <c r="AOR230" s="2093"/>
      <c r="AOS230" s="2093"/>
      <c r="AOT230" s="2093"/>
      <c r="AOU230" s="2093"/>
      <c r="AOV230" s="2093"/>
      <c r="AOW230" s="2093"/>
      <c r="AOX230" s="2093"/>
      <c r="AOY230" s="2093"/>
      <c r="AOZ230" s="2093"/>
      <c r="APA230" s="2093"/>
      <c r="APB230" s="2093"/>
      <c r="APC230" s="2093"/>
      <c r="APD230" s="2093"/>
      <c r="APE230" s="2093"/>
      <c r="APF230" s="2093"/>
      <c r="APG230" s="2093"/>
      <c r="APH230" s="2093"/>
      <c r="API230" s="2093"/>
      <c r="APJ230" s="2093"/>
      <c r="APK230" s="2093"/>
      <c r="APL230" s="2093"/>
      <c r="APM230" s="2093"/>
      <c r="APN230" s="2093"/>
      <c r="APO230" s="2093"/>
      <c r="APP230" s="2093"/>
      <c r="APQ230" s="2093"/>
      <c r="APR230" s="2093"/>
      <c r="APS230" s="2093"/>
      <c r="APT230" s="2093"/>
      <c r="APU230" s="2093"/>
      <c r="APV230" s="2093"/>
      <c r="APW230" s="2093"/>
      <c r="APX230" s="2093"/>
      <c r="APY230" s="2093"/>
      <c r="APZ230" s="2093"/>
      <c r="AQA230" s="2093"/>
      <c r="AQB230" s="2093"/>
      <c r="AQC230" s="2093"/>
      <c r="AQD230" s="2093"/>
      <c r="AQE230" s="2093"/>
      <c r="AQF230" s="2093"/>
      <c r="AQG230" s="2093"/>
      <c r="AQH230" s="2093"/>
      <c r="AQI230" s="2093"/>
      <c r="AQJ230" s="2093"/>
      <c r="AQK230" s="2093"/>
      <c r="AQL230" s="2093"/>
      <c r="AQM230" s="2093"/>
      <c r="AQN230" s="2093"/>
      <c r="AQO230" s="2093"/>
      <c r="AQP230" s="2093"/>
      <c r="AQQ230" s="2093"/>
      <c r="AQR230" s="2093"/>
      <c r="AQS230" s="2093"/>
      <c r="AQT230" s="2093"/>
      <c r="AQU230" s="2093"/>
      <c r="AQV230" s="2093"/>
      <c r="AQW230" s="2093"/>
      <c r="AQX230" s="2093"/>
      <c r="AQY230" s="2093"/>
      <c r="AQZ230" s="2093"/>
      <c r="ARA230" s="2093"/>
      <c r="ARB230" s="2093"/>
      <c r="ARC230" s="2093"/>
      <c r="ARD230" s="2093"/>
      <c r="ARE230" s="2093"/>
      <c r="ARF230" s="2093"/>
      <c r="ARG230" s="2093"/>
      <c r="ARH230" s="2093"/>
      <c r="ARI230" s="2093"/>
      <c r="ARJ230" s="2093"/>
      <c r="ARK230" s="2093"/>
      <c r="ARL230" s="2093"/>
      <c r="ARM230" s="2093"/>
      <c r="ARN230" s="2093"/>
      <c r="ARO230" s="2093"/>
      <c r="ARP230" s="2093"/>
      <c r="ARQ230" s="2093"/>
      <c r="ARR230" s="2093"/>
      <c r="ARS230" s="2093"/>
      <c r="ART230" s="2093"/>
      <c r="ARU230" s="2093"/>
      <c r="ARV230" s="2093"/>
      <c r="ARW230" s="2093"/>
      <c r="ARX230" s="2093"/>
      <c r="ARY230" s="2093"/>
      <c r="ARZ230" s="2093"/>
      <c r="ASA230" s="2093"/>
      <c r="ASB230" s="2093"/>
      <c r="ASC230" s="2093"/>
      <c r="ASD230" s="2093"/>
      <c r="ASE230" s="2093"/>
      <c r="ASF230" s="2093"/>
      <c r="ASG230" s="2093"/>
      <c r="ASH230" s="2093"/>
      <c r="ASI230" s="2093"/>
      <c r="ASJ230" s="2093"/>
      <c r="ASK230" s="2093"/>
      <c r="ASL230" s="2093"/>
      <c r="ASM230" s="2093"/>
      <c r="ASN230" s="2093"/>
      <c r="ASO230" s="2093"/>
      <c r="ASP230" s="2093"/>
      <c r="ASQ230" s="2093"/>
      <c r="ASR230" s="2093"/>
      <c r="ASS230" s="2093"/>
      <c r="AST230" s="2093"/>
      <c r="ASU230" s="2093"/>
      <c r="ASV230" s="2093"/>
      <c r="ASW230" s="2093"/>
      <c r="ASX230" s="2093"/>
      <c r="ASY230" s="2093"/>
      <c r="ASZ230" s="2093"/>
      <c r="ATA230" s="2093"/>
      <c r="ATB230" s="2093"/>
      <c r="ATC230" s="2093"/>
      <c r="ATD230" s="2093"/>
      <c r="ATE230" s="2093"/>
      <c r="ATF230" s="2093"/>
      <c r="ATG230" s="2093"/>
      <c r="ATH230" s="2093"/>
      <c r="ATI230" s="2093"/>
      <c r="ATJ230" s="2093"/>
      <c r="ATK230" s="2093"/>
      <c r="ATL230" s="2093"/>
      <c r="ATM230" s="2093"/>
      <c r="ATN230" s="2093"/>
      <c r="ATO230" s="2093"/>
      <c r="ATP230" s="2093"/>
      <c r="ATQ230" s="2093"/>
      <c r="ATR230" s="2093"/>
      <c r="ATS230" s="2093"/>
      <c r="ATT230" s="2093"/>
      <c r="ATU230" s="2093"/>
      <c r="ATV230" s="2093"/>
      <c r="ATW230" s="2093"/>
      <c r="ATX230" s="2093"/>
      <c r="ATY230" s="2093"/>
      <c r="ATZ230" s="2093"/>
      <c r="AUA230" s="2093"/>
      <c r="AUB230" s="2093"/>
      <c r="AUC230" s="2093"/>
      <c r="AUD230" s="2093"/>
      <c r="AUE230" s="2093"/>
      <c r="AUF230" s="2093"/>
      <c r="AUG230" s="2093"/>
      <c r="AUH230" s="2093"/>
      <c r="AUI230" s="2093"/>
      <c r="AUJ230" s="2093"/>
      <c r="AUK230" s="2093"/>
      <c r="AUL230" s="2093"/>
      <c r="AUM230" s="2093"/>
      <c r="AUN230" s="2093"/>
      <c r="AUO230" s="2093"/>
      <c r="AUP230" s="2093"/>
      <c r="AUQ230" s="2093"/>
      <c r="AUR230" s="2093"/>
      <c r="AUS230" s="2093"/>
      <c r="AUT230" s="2093"/>
      <c r="AUU230" s="2093"/>
      <c r="AUV230" s="2093"/>
      <c r="AUW230" s="2093"/>
      <c r="AUX230" s="2093"/>
      <c r="AUY230" s="2093"/>
      <c r="AUZ230" s="2093"/>
      <c r="AVA230" s="2093"/>
      <c r="AVB230" s="2093"/>
      <c r="AVC230" s="2093"/>
      <c r="AVD230" s="2093"/>
      <c r="AVE230" s="2093"/>
      <c r="AVF230" s="2093"/>
      <c r="AVG230" s="2093"/>
      <c r="AVH230" s="2093"/>
      <c r="AVI230" s="2093"/>
      <c r="AVJ230" s="2093"/>
      <c r="AVK230" s="2093"/>
      <c r="AVL230" s="2093"/>
      <c r="AVM230" s="2093"/>
      <c r="AVN230" s="2093"/>
      <c r="AVO230" s="2093"/>
      <c r="AVP230" s="2093"/>
      <c r="AVQ230" s="2093"/>
      <c r="AVR230" s="2093"/>
      <c r="AVS230" s="2093"/>
      <c r="AVT230" s="2093"/>
      <c r="AVU230" s="2093"/>
      <c r="AVV230" s="2093"/>
      <c r="AVW230" s="2093"/>
      <c r="AVX230" s="2093"/>
      <c r="AVY230" s="2093"/>
      <c r="AVZ230" s="2093"/>
      <c r="AWA230" s="2093"/>
      <c r="AWB230" s="2093"/>
      <c r="AWC230" s="2093"/>
      <c r="AWD230" s="2093"/>
      <c r="AWE230" s="2093"/>
      <c r="AWF230" s="2093"/>
      <c r="AWG230" s="2093"/>
      <c r="AWH230" s="2093"/>
      <c r="AWI230" s="2093"/>
      <c r="AWJ230" s="2093"/>
      <c r="AWK230" s="2093"/>
      <c r="AWL230" s="2093"/>
      <c r="AWM230" s="2093"/>
      <c r="AWN230" s="2093"/>
      <c r="AWO230" s="2093"/>
      <c r="AWP230" s="2093"/>
      <c r="AWQ230" s="2093"/>
      <c r="AWR230" s="2093"/>
      <c r="AWS230" s="2093"/>
      <c r="AWT230" s="2093"/>
      <c r="AWU230" s="2093"/>
      <c r="AWV230" s="2093"/>
      <c r="AWW230" s="2093"/>
      <c r="AWX230" s="2093"/>
      <c r="AWY230" s="2093"/>
      <c r="AWZ230" s="2093"/>
      <c r="AXA230" s="2093"/>
      <c r="AXB230" s="2093"/>
      <c r="AXC230" s="2093"/>
      <c r="AXD230" s="2093"/>
      <c r="AXE230" s="2093"/>
      <c r="AXF230" s="2093"/>
      <c r="AXG230" s="2093"/>
      <c r="AXH230" s="2093"/>
      <c r="AXI230" s="2093"/>
      <c r="AXJ230" s="2093"/>
    </row>
    <row r="231" spans="1:1310" s="2094" customFormat="1" ht="23.25" customHeight="1">
      <c r="A231" s="2095"/>
      <c r="B231" s="2098" t="s">
        <v>1719</v>
      </c>
      <c r="C231" s="2098"/>
      <c r="D231" s="2098"/>
      <c r="E231" s="2098"/>
      <c r="F231" s="2100"/>
      <c r="G231" s="2098" t="s">
        <v>1720</v>
      </c>
      <c r="H231" s="2098"/>
      <c r="I231" s="2098"/>
      <c r="J231" s="2100"/>
      <c r="K231" s="2098" t="s">
        <v>1721</v>
      </c>
      <c r="L231" s="2098"/>
      <c r="M231" s="2098"/>
      <c r="N231" s="2100"/>
      <c r="O231" s="2098" t="s">
        <v>1722</v>
      </c>
      <c r="P231" s="2098"/>
      <c r="Q231" s="2100"/>
      <c r="R231" s="681"/>
      <c r="S231" s="681"/>
      <c r="T231" s="681"/>
      <c r="U231" s="681"/>
      <c r="V231" s="681"/>
      <c r="W231" s="681"/>
      <c r="X231" s="681"/>
      <c r="Y231" s="681"/>
      <c r="Z231" s="681"/>
      <c r="AA231" s="681"/>
      <c r="AB231" s="681"/>
      <c r="AC231" s="681"/>
      <c r="AD231" s="2093"/>
      <c r="AE231" s="2093"/>
      <c r="AF231" s="2093"/>
      <c r="AG231" s="2093"/>
      <c r="AH231" s="2093"/>
      <c r="AI231" s="2093"/>
      <c r="AJ231" s="2093"/>
      <c r="AK231" s="2093"/>
      <c r="AL231" s="2093"/>
      <c r="AM231" s="2093"/>
      <c r="AN231" s="2093"/>
      <c r="AO231" s="2093"/>
      <c r="AP231" s="2093"/>
      <c r="AQ231" s="2093"/>
      <c r="AR231" s="2093"/>
      <c r="AS231" s="2093"/>
      <c r="AT231" s="2093"/>
      <c r="AU231" s="2093"/>
      <c r="AV231" s="2093"/>
      <c r="AW231" s="2093"/>
      <c r="AX231" s="2093"/>
      <c r="AY231" s="2093"/>
      <c r="AZ231" s="2093"/>
      <c r="BA231" s="2093"/>
      <c r="BB231" s="2093"/>
      <c r="BC231" s="2093"/>
      <c r="BD231" s="2093"/>
      <c r="BE231" s="2093"/>
      <c r="BF231" s="2093"/>
      <c r="BG231" s="2093"/>
      <c r="BH231" s="2093"/>
      <c r="BI231" s="2093"/>
      <c r="BJ231" s="2093"/>
      <c r="BK231" s="2093"/>
      <c r="BL231" s="2093"/>
      <c r="BM231" s="2093"/>
      <c r="BN231" s="2093"/>
      <c r="BO231" s="2093"/>
      <c r="BP231" s="2093"/>
      <c r="BQ231" s="2093"/>
      <c r="BR231" s="2093"/>
      <c r="BS231" s="2093"/>
      <c r="BT231" s="2093"/>
      <c r="BU231" s="2093"/>
      <c r="BV231" s="2093"/>
      <c r="BW231" s="2093"/>
      <c r="BX231" s="2093"/>
      <c r="BY231" s="2093"/>
      <c r="BZ231" s="2093"/>
      <c r="CA231" s="2093"/>
      <c r="CB231" s="2093"/>
      <c r="CC231" s="2093"/>
      <c r="CD231" s="2093"/>
      <c r="CE231" s="2093"/>
      <c r="CF231" s="2093"/>
      <c r="CG231" s="2093"/>
      <c r="CH231" s="2093"/>
      <c r="CI231" s="2093"/>
      <c r="CJ231" s="2093"/>
      <c r="CK231" s="2093"/>
      <c r="CL231" s="2093"/>
      <c r="CM231" s="2093"/>
      <c r="CN231" s="2093"/>
      <c r="CO231" s="2093"/>
      <c r="CP231" s="2093"/>
      <c r="CQ231" s="2093"/>
      <c r="CR231" s="2093"/>
      <c r="CS231" s="2093"/>
      <c r="CT231" s="2093"/>
      <c r="CU231" s="2093"/>
      <c r="CV231" s="2093"/>
      <c r="CW231" s="2093"/>
      <c r="CX231" s="2093"/>
      <c r="CY231" s="2093"/>
      <c r="CZ231" s="2093"/>
      <c r="DA231" s="2093"/>
      <c r="DB231" s="2093"/>
      <c r="DC231" s="2093"/>
      <c r="DD231" s="2093"/>
      <c r="DE231" s="2093"/>
      <c r="DF231" s="2093"/>
      <c r="DG231" s="2093"/>
      <c r="DH231" s="2093"/>
      <c r="DI231" s="2093"/>
      <c r="DJ231" s="2093"/>
      <c r="DK231" s="2093"/>
      <c r="DL231" s="2093"/>
      <c r="DM231" s="2093"/>
      <c r="DN231" s="2093"/>
      <c r="DO231" s="2093"/>
      <c r="DP231" s="2093"/>
      <c r="DQ231" s="2093"/>
      <c r="DR231" s="2093"/>
      <c r="DS231" s="2093"/>
      <c r="DT231" s="2093"/>
      <c r="DU231" s="2093"/>
      <c r="DV231" s="2093"/>
      <c r="DW231" s="2093"/>
      <c r="DX231" s="2093"/>
      <c r="DY231" s="2093"/>
      <c r="DZ231" s="2093"/>
      <c r="EA231" s="2093"/>
      <c r="EB231" s="2093"/>
      <c r="EC231" s="2093"/>
      <c r="ED231" s="2093"/>
      <c r="EE231" s="2093"/>
      <c r="EF231" s="2093"/>
      <c r="EG231" s="2093"/>
      <c r="EH231" s="2093"/>
      <c r="EI231" s="2093"/>
      <c r="EJ231" s="2093"/>
      <c r="EK231" s="2093"/>
      <c r="EL231" s="2093"/>
      <c r="EM231" s="2093"/>
      <c r="EN231" s="2093"/>
      <c r="EO231" s="2093"/>
      <c r="EP231" s="2093"/>
      <c r="EQ231" s="2093"/>
      <c r="ER231" s="2093"/>
      <c r="ES231" s="2093"/>
      <c r="ET231" s="2093"/>
      <c r="EU231" s="2093"/>
      <c r="EV231" s="2093"/>
      <c r="EW231" s="2093"/>
      <c r="EX231" s="2093"/>
      <c r="EY231" s="2093"/>
      <c r="EZ231" s="2093"/>
      <c r="FA231" s="2093"/>
      <c r="FB231" s="2093"/>
      <c r="FC231" s="2093"/>
      <c r="FD231" s="2093"/>
      <c r="FE231" s="2093"/>
      <c r="FF231" s="2093"/>
      <c r="FG231" s="2093"/>
      <c r="FH231" s="2093"/>
      <c r="FI231" s="2093"/>
      <c r="FJ231" s="2093"/>
      <c r="FK231" s="2093"/>
      <c r="FL231" s="2093"/>
      <c r="FM231" s="2093"/>
      <c r="FN231" s="2093"/>
      <c r="FO231" s="2093"/>
      <c r="FP231" s="2093"/>
      <c r="FQ231" s="2093"/>
      <c r="FR231" s="2093"/>
      <c r="FS231" s="2093"/>
      <c r="FT231" s="2093"/>
      <c r="FU231" s="2093"/>
      <c r="FV231" s="2093"/>
      <c r="FW231" s="2093"/>
      <c r="FX231" s="2093"/>
      <c r="FY231" s="2093"/>
      <c r="FZ231" s="2093"/>
      <c r="GA231" s="2093"/>
      <c r="GB231" s="2093"/>
      <c r="GC231" s="2093"/>
      <c r="GD231" s="2093"/>
      <c r="GE231" s="2093"/>
      <c r="GF231" s="2093"/>
      <c r="GG231" s="2093"/>
      <c r="GH231" s="2093"/>
      <c r="GI231" s="2093"/>
      <c r="GJ231" s="2093"/>
      <c r="GK231" s="2093"/>
      <c r="GL231" s="2093"/>
      <c r="GM231" s="2093"/>
      <c r="GN231" s="2093"/>
      <c r="GO231" s="2093"/>
      <c r="GP231" s="2093"/>
      <c r="GQ231" s="2093"/>
      <c r="GR231" s="2093"/>
      <c r="GS231" s="2093"/>
      <c r="GT231" s="2093"/>
      <c r="GU231" s="2093"/>
      <c r="GV231" s="2093"/>
      <c r="GW231" s="2093"/>
      <c r="GX231" s="2093"/>
      <c r="GY231" s="2093"/>
      <c r="GZ231" s="2093"/>
      <c r="HA231" s="2093"/>
      <c r="HB231" s="2093"/>
      <c r="HC231" s="2093"/>
      <c r="HD231" s="2093"/>
      <c r="HE231" s="2093"/>
      <c r="HF231" s="2093"/>
      <c r="HG231" s="2093"/>
      <c r="HH231" s="2093"/>
      <c r="HI231" s="2093"/>
      <c r="HJ231" s="2093"/>
      <c r="HK231" s="2093"/>
      <c r="HL231" s="2093"/>
      <c r="HM231" s="2093"/>
      <c r="HN231" s="2093"/>
      <c r="HO231" s="2093"/>
      <c r="HP231" s="2093"/>
      <c r="HQ231" s="2093"/>
      <c r="HR231" s="2093"/>
      <c r="HS231" s="2093"/>
      <c r="HT231" s="2093"/>
      <c r="HU231" s="2093"/>
      <c r="HV231" s="2093"/>
      <c r="HW231" s="2093"/>
      <c r="HX231" s="2093"/>
      <c r="HY231" s="2093"/>
      <c r="HZ231" s="2093"/>
      <c r="IA231" s="2093"/>
      <c r="IB231" s="2093"/>
      <c r="IC231" s="2093"/>
      <c r="ID231" s="2093"/>
      <c r="IE231" s="2093"/>
      <c r="IF231" s="2093"/>
      <c r="IG231" s="2093"/>
      <c r="IH231" s="2093"/>
      <c r="II231" s="2093"/>
      <c r="IJ231" s="2093"/>
      <c r="IK231" s="2093"/>
      <c r="IL231" s="2093"/>
      <c r="IM231" s="2093"/>
      <c r="IN231" s="2093"/>
      <c r="IO231" s="2093"/>
      <c r="IP231" s="2093"/>
      <c r="IQ231" s="2093"/>
      <c r="IR231" s="2093"/>
      <c r="IS231" s="2093"/>
      <c r="IT231" s="2093"/>
      <c r="IU231" s="2093"/>
      <c r="IV231" s="2093"/>
      <c r="IW231" s="2093"/>
      <c r="IX231" s="2093"/>
      <c r="IY231" s="2093"/>
      <c r="IZ231" s="2093"/>
      <c r="JA231" s="2093"/>
      <c r="JB231" s="2093"/>
      <c r="JC231" s="2093"/>
      <c r="JD231" s="2093"/>
      <c r="JE231" s="2093"/>
      <c r="JF231" s="2093"/>
      <c r="JG231" s="2093"/>
      <c r="JH231" s="2093"/>
      <c r="JI231" s="2093"/>
      <c r="JJ231" s="2093"/>
      <c r="JK231" s="2093"/>
      <c r="JL231" s="2093"/>
      <c r="JM231" s="2093"/>
      <c r="JN231" s="2093"/>
      <c r="JO231" s="2093"/>
      <c r="JP231" s="2093"/>
      <c r="JQ231" s="2093"/>
      <c r="JR231" s="2093"/>
      <c r="JS231" s="2093"/>
      <c r="JT231" s="2093"/>
      <c r="JU231" s="2093"/>
      <c r="JV231" s="2093"/>
      <c r="JW231" s="2093"/>
      <c r="JX231" s="2093"/>
      <c r="JY231" s="2093"/>
      <c r="JZ231" s="2093"/>
      <c r="KA231" s="2093"/>
      <c r="KB231" s="2093"/>
      <c r="KC231" s="2093"/>
      <c r="KD231" s="2093"/>
      <c r="KE231" s="2093"/>
      <c r="KF231" s="2093"/>
      <c r="KG231" s="2093"/>
      <c r="KH231" s="2093"/>
      <c r="KI231" s="2093"/>
      <c r="KJ231" s="2093"/>
      <c r="KK231" s="2093"/>
      <c r="KL231" s="2093"/>
      <c r="KM231" s="2093"/>
      <c r="KN231" s="2093"/>
      <c r="KO231" s="2093"/>
      <c r="KP231" s="2093"/>
      <c r="KQ231" s="2093"/>
      <c r="KR231" s="2093"/>
      <c r="KS231" s="2093"/>
      <c r="KT231" s="2093"/>
      <c r="KU231" s="2093"/>
      <c r="KV231" s="2093"/>
      <c r="KW231" s="2093"/>
      <c r="KX231" s="2093"/>
      <c r="KY231" s="2093"/>
      <c r="KZ231" s="2093"/>
      <c r="LA231" s="2093"/>
      <c r="LB231" s="2093"/>
      <c r="LC231" s="2093"/>
      <c r="LD231" s="2093"/>
      <c r="LE231" s="2093"/>
      <c r="LF231" s="2093"/>
      <c r="LG231" s="2093"/>
      <c r="LH231" s="2093"/>
      <c r="LI231" s="2093"/>
      <c r="LJ231" s="2093"/>
      <c r="LK231" s="2093"/>
      <c r="LL231" s="2093"/>
      <c r="LM231" s="2093"/>
      <c r="LN231" s="2093"/>
      <c r="LO231" s="2093"/>
      <c r="LP231" s="2093"/>
      <c r="LQ231" s="2093"/>
      <c r="LR231" s="2093"/>
      <c r="LS231" s="2093"/>
      <c r="LT231" s="2093"/>
      <c r="LU231" s="2093"/>
      <c r="LV231" s="2093"/>
      <c r="LW231" s="2093"/>
      <c r="LX231" s="2093"/>
      <c r="LY231" s="2093"/>
      <c r="LZ231" s="2093"/>
      <c r="MA231" s="2093"/>
      <c r="MB231" s="2093"/>
      <c r="MC231" s="2093"/>
      <c r="MD231" s="2093"/>
      <c r="ME231" s="2093"/>
      <c r="MF231" s="2093"/>
      <c r="MG231" s="2093"/>
      <c r="MH231" s="2093"/>
      <c r="MI231" s="2093"/>
      <c r="MJ231" s="2093"/>
      <c r="MK231" s="2093"/>
      <c r="ML231" s="2093"/>
      <c r="MM231" s="2093"/>
      <c r="MN231" s="2093"/>
      <c r="MO231" s="2093"/>
      <c r="MP231" s="2093"/>
      <c r="MQ231" s="2093"/>
      <c r="MR231" s="2093"/>
      <c r="MS231" s="2093"/>
      <c r="MT231" s="2093"/>
      <c r="MU231" s="2093"/>
      <c r="MV231" s="2093"/>
      <c r="MW231" s="2093"/>
      <c r="MX231" s="2093"/>
      <c r="MY231" s="2093"/>
      <c r="MZ231" s="2093"/>
      <c r="NA231" s="2093"/>
      <c r="NB231" s="2093"/>
      <c r="NC231" s="2093"/>
      <c r="ND231" s="2093"/>
      <c r="NE231" s="2093"/>
      <c r="NF231" s="2093"/>
      <c r="NG231" s="2093"/>
      <c r="NH231" s="2093"/>
      <c r="NI231" s="2093"/>
      <c r="NJ231" s="2093"/>
      <c r="NK231" s="2093"/>
      <c r="NL231" s="2093"/>
      <c r="NM231" s="2093"/>
      <c r="NN231" s="2093"/>
      <c r="NO231" s="2093"/>
      <c r="NP231" s="2093"/>
      <c r="NQ231" s="2093"/>
      <c r="NR231" s="2093"/>
      <c r="NS231" s="2093"/>
      <c r="NT231" s="2093"/>
      <c r="NU231" s="2093"/>
      <c r="NV231" s="2093"/>
      <c r="NW231" s="2093"/>
      <c r="NX231" s="2093"/>
      <c r="NY231" s="2093"/>
      <c r="NZ231" s="2093"/>
      <c r="OA231" s="2093"/>
      <c r="OB231" s="2093"/>
      <c r="OC231" s="2093"/>
      <c r="OD231" s="2093"/>
      <c r="OE231" s="2093"/>
      <c r="OF231" s="2093"/>
      <c r="OG231" s="2093"/>
      <c r="OH231" s="2093"/>
      <c r="OI231" s="2093"/>
      <c r="OJ231" s="2093"/>
      <c r="OK231" s="2093"/>
      <c r="OL231" s="2093"/>
      <c r="OM231" s="2093"/>
      <c r="ON231" s="2093"/>
      <c r="OO231" s="2093"/>
      <c r="OP231" s="2093"/>
      <c r="OQ231" s="2093"/>
      <c r="OR231" s="2093"/>
      <c r="OS231" s="2093"/>
      <c r="OT231" s="2093"/>
      <c r="OU231" s="2093"/>
      <c r="OV231" s="2093"/>
      <c r="OW231" s="2093"/>
      <c r="OX231" s="2093"/>
      <c r="OY231" s="2093"/>
      <c r="OZ231" s="2093"/>
      <c r="PA231" s="2093"/>
      <c r="PB231" s="2093"/>
      <c r="PC231" s="2093"/>
      <c r="PD231" s="2093"/>
      <c r="PE231" s="2093"/>
      <c r="PF231" s="2093"/>
      <c r="PG231" s="2093"/>
      <c r="PH231" s="2093"/>
      <c r="PI231" s="2093"/>
      <c r="PJ231" s="2093"/>
      <c r="PK231" s="2093"/>
      <c r="PL231" s="2093"/>
      <c r="PM231" s="2093"/>
      <c r="PN231" s="2093"/>
      <c r="PO231" s="2093"/>
      <c r="PP231" s="2093"/>
      <c r="PQ231" s="2093"/>
      <c r="PR231" s="2093"/>
      <c r="PS231" s="2093"/>
      <c r="PT231" s="2093"/>
      <c r="PU231" s="2093"/>
      <c r="PV231" s="2093"/>
      <c r="PW231" s="2093"/>
      <c r="PX231" s="2093"/>
      <c r="PY231" s="2093"/>
      <c r="PZ231" s="2093"/>
      <c r="QA231" s="2093"/>
      <c r="QB231" s="2093"/>
      <c r="QC231" s="2093"/>
      <c r="QD231" s="2093"/>
      <c r="QE231" s="2093"/>
      <c r="QF231" s="2093"/>
      <c r="QG231" s="2093"/>
      <c r="QH231" s="2093"/>
      <c r="QI231" s="2093"/>
      <c r="QJ231" s="2093"/>
      <c r="QK231" s="2093"/>
      <c r="QL231" s="2093"/>
      <c r="QM231" s="2093"/>
      <c r="QN231" s="2093"/>
      <c r="QO231" s="2093"/>
      <c r="QP231" s="2093"/>
      <c r="QQ231" s="2093"/>
      <c r="QR231" s="2093"/>
      <c r="QS231" s="2093"/>
      <c r="QT231" s="2093"/>
      <c r="QU231" s="2093"/>
      <c r="QV231" s="2093"/>
      <c r="QW231" s="2093"/>
      <c r="QX231" s="2093"/>
      <c r="QY231" s="2093"/>
      <c r="QZ231" s="2093"/>
      <c r="RA231" s="2093"/>
      <c r="RB231" s="2093"/>
      <c r="RC231" s="2093"/>
      <c r="RD231" s="2093"/>
      <c r="RE231" s="2093"/>
      <c r="RF231" s="2093"/>
      <c r="RG231" s="2093"/>
      <c r="RH231" s="2093"/>
      <c r="RI231" s="2093"/>
      <c r="RJ231" s="2093"/>
      <c r="RK231" s="2093"/>
      <c r="RL231" s="2093"/>
      <c r="RM231" s="2093"/>
      <c r="RN231" s="2093"/>
      <c r="RO231" s="2093"/>
      <c r="RP231" s="2093"/>
      <c r="RQ231" s="2093"/>
      <c r="RR231" s="2093"/>
      <c r="RS231" s="2093"/>
      <c r="RT231" s="2093"/>
      <c r="RU231" s="2093"/>
      <c r="RV231" s="2093"/>
      <c r="RW231" s="2093"/>
      <c r="RX231" s="2093"/>
      <c r="RY231" s="2093"/>
      <c r="RZ231" s="2093"/>
      <c r="SA231" s="2093"/>
      <c r="SB231" s="2093"/>
      <c r="SC231" s="2093"/>
      <c r="SD231" s="2093"/>
      <c r="SE231" s="2093"/>
      <c r="SF231" s="2093"/>
      <c r="SG231" s="2093"/>
      <c r="SH231" s="2093"/>
      <c r="SI231" s="2093"/>
      <c r="SJ231" s="2093"/>
      <c r="SK231" s="2093"/>
      <c r="SL231" s="2093"/>
      <c r="SM231" s="2093"/>
      <c r="SN231" s="2093"/>
      <c r="SO231" s="2093"/>
      <c r="SP231" s="2093"/>
      <c r="SQ231" s="2093"/>
      <c r="SR231" s="2093"/>
      <c r="SS231" s="2093"/>
      <c r="ST231" s="2093"/>
      <c r="SU231" s="2093"/>
      <c r="SV231" s="2093"/>
      <c r="SW231" s="2093"/>
      <c r="SX231" s="2093"/>
      <c r="SY231" s="2093"/>
      <c r="SZ231" s="2093"/>
      <c r="TA231" s="2093"/>
      <c r="TB231" s="2093"/>
      <c r="TC231" s="2093"/>
      <c r="TD231" s="2093"/>
      <c r="TE231" s="2093"/>
      <c r="TF231" s="2093"/>
      <c r="TG231" s="2093"/>
      <c r="TH231" s="2093"/>
      <c r="TI231" s="2093"/>
      <c r="TJ231" s="2093"/>
      <c r="TK231" s="2093"/>
      <c r="TL231" s="2093"/>
      <c r="TM231" s="2093"/>
      <c r="TN231" s="2093"/>
      <c r="TO231" s="2093"/>
      <c r="TP231" s="2093"/>
      <c r="TQ231" s="2093"/>
      <c r="TR231" s="2093"/>
      <c r="TS231" s="2093"/>
      <c r="TT231" s="2093"/>
      <c r="TU231" s="2093"/>
      <c r="TV231" s="2093"/>
      <c r="TW231" s="2093"/>
      <c r="TX231" s="2093"/>
      <c r="TY231" s="2093"/>
      <c r="TZ231" s="2093"/>
      <c r="UA231" s="2093"/>
      <c r="UB231" s="2093"/>
      <c r="UC231" s="2093"/>
      <c r="UD231" s="2093"/>
      <c r="UE231" s="2093"/>
      <c r="UF231" s="2093"/>
      <c r="UG231" s="2093"/>
      <c r="UH231" s="2093"/>
      <c r="UI231" s="2093"/>
      <c r="UJ231" s="2093"/>
      <c r="UK231" s="2093"/>
      <c r="UL231" s="2093"/>
      <c r="UM231" s="2093"/>
      <c r="UN231" s="2093"/>
      <c r="UO231" s="2093"/>
      <c r="UP231" s="2093"/>
      <c r="UQ231" s="2093"/>
      <c r="UR231" s="2093"/>
      <c r="US231" s="2093"/>
      <c r="UT231" s="2093"/>
      <c r="UU231" s="2093"/>
      <c r="UV231" s="2093"/>
      <c r="UW231" s="2093"/>
      <c r="UX231" s="2093"/>
      <c r="UY231" s="2093"/>
      <c r="UZ231" s="2093"/>
      <c r="VA231" s="2093"/>
      <c r="VB231" s="2093"/>
      <c r="VC231" s="2093"/>
      <c r="VD231" s="2093"/>
      <c r="VE231" s="2093"/>
      <c r="VF231" s="2093"/>
      <c r="VG231" s="2093"/>
      <c r="VH231" s="2093"/>
      <c r="VI231" s="2093"/>
      <c r="VJ231" s="2093"/>
      <c r="VK231" s="2093"/>
      <c r="VL231" s="2093"/>
      <c r="VM231" s="2093"/>
      <c r="VN231" s="2093"/>
      <c r="VO231" s="2093"/>
      <c r="VP231" s="2093"/>
      <c r="VQ231" s="2093"/>
      <c r="VR231" s="2093"/>
      <c r="VS231" s="2093"/>
      <c r="VT231" s="2093"/>
      <c r="VU231" s="2093"/>
      <c r="VV231" s="2093"/>
      <c r="VW231" s="2093"/>
      <c r="VX231" s="2093"/>
      <c r="VY231" s="2093"/>
      <c r="VZ231" s="2093"/>
      <c r="WA231" s="2093"/>
      <c r="WB231" s="2093"/>
      <c r="WC231" s="2093"/>
      <c r="WD231" s="2093"/>
      <c r="WE231" s="2093"/>
      <c r="WF231" s="2093"/>
      <c r="WG231" s="2093"/>
      <c r="WH231" s="2093"/>
      <c r="WI231" s="2093"/>
      <c r="WJ231" s="2093"/>
      <c r="WK231" s="2093"/>
      <c r="WL231" s="2093"/>
      <c r="WM231" s="2093"/>
      <c r="WN231" s="2093"/>
      <c r="WO231" s="2093"/>
      <c r="WP231" s="2093"/>
      <c r="WQ231" s="2093"/>
      <c r="WR231" s="2093"/>
      <c r="WS231" s="2093"/>
      <c r="WT231" s="2093"/>
      <c r="WU231" s="2093"/>
      <c r="WV231" s="2093"/>
      <c r="WW231" s="2093"/>
      <c r="WX231" s="2093"/>
      <c r="WY231" s="2093"/>
      <c r="WZ231" s="2093"/>
      <c r="XA231" s="2093"/>
      <c r="XB231" s="2093"/>
      <c r="XC231" s="2093"/>
      <c r="XD231" s="2093"/>
      <c r="XE231" s="2093"/>
      <c r="XF231" s="2093"/>
      <c r="XG231" s="2093"/>
      <c r="XH231" s="2093"/>
      <c r="XI231" s="2093"/>
      <c r="XJ231" s="2093"/>
      <c r="XK231" s="2093"/>
      <c r="XL231" s="2093"/>
      <c r="XM231" s="2093"/>
      <c r="XN231" s="2093"/>
      <c r="XO231" s="2093"/>
      <c r="XP231" s="2093"/>
      <c r="XQ231" s="2093"/>
      <c r="XR231" s="2093"/>
      <c r="XS231" s="2093"/>
      <c r="XT231" s="2093"/>
      <c r="XU231" s="2093"/>
      <c r="XV231" s="2093"/>
      <c r="XW231" s="2093"/>
      <c r="XX231" s="2093"/>
      <c r="XY231" s="2093"/>
      <c r="XZ231" s="2093"/>
      <c r="YA231" s="2093"/>
      <c r="YB231" s="2093"/>
      <c r="YC231" s="2093"/>
      <c r="YD231" s="2093"/>
      <c r="YE231" s="2093"/>
      <c r="YF231" s="2093"/>
      <c r="YG231" s="2093"/>
      <c r="YH231" s="2093"/>
      <c r="YI231" s="2093"/>
      <c r="YJ231" s="2093"/>
      <c r="YK231" s="2093"/>
      <c r="YL231" s="2093"/>
      <c r="YM231" s="2093"/>
      <c r="YN231" s="2093"/>
      <c r="YO231" s="2093"/>
      <c r="YP231" s="2093"/>
      <c r="YQ231" s="2093"/>
      <c r="YR231" s="2093"/>
      <c r="YS231" s="2093"/>
      <c r="YT231" s="2093"/>
      <c r="YU231" s="2093"/>
      <c r="YV231" s="2093"/>
      <c r="YW231" s="2093"/>
      <c r="YX231" s="2093"/>
      <c r="YY231" s="2093"/>
      <c r="YZ231" s="2093"/>
      <c r="ZA231" s="2093"/>
      <c r="ZB231" s="2093"/>
      <c r="ZC231" s="2093"/>
      <c r="ZD231" s="2093"/>
      <c r="ZE231" s="2093"/>
      <c r="ZF231" s="2093"/>
      <c r="ZG231" s="2093"/>
      <c r="ZH231" s="2093"/>
      <c r="ZI231" s="2093"/>
      <c r="ZJ231" s="2093"/>
      <c r="ZK231" s="2093"/>
      <c r="ZL231" s="2093"/>
      <c r="ZM231" s="2093"/>
      <c r="ZN231" s="2093"/>
      <c r="ZO231" s="2093"/>
      <c r="ZP231" s="2093"/>
      <c r="ZQ231" s="2093"/>
      <c r="ZR231" s="2093"/>
      <c r="ZS231" s="2093"/>
      <c r="ZT231" s="2093"/>
      <c r="ZU231" s="2093"/>
      <c r="ZV231" s="2093"/>
      <c r="ZW231" s="2093"/>
      <c r="ZX231" s="2093"/>
      <c r="ZY231" s="2093"/>
      <c r="ZZ231" s="2093"/>
      <c r="AAA231" s="2093"/>
      <c r="AAB231" s="2093"/>
      <c r="AAC231" s="2093"/>
      <c r="AAD231" s="2093"/>
      <c r="AAE231" s="2093"/>
      <c r="AAF231" s="2093"/>
      <c r="AAG231" s="2093"/>
      <c r="AAH231" s="2093"/>
      <c r="AAI231" s="2093"/>
      <c r="AAJ231" s="2093"/>
      <c r="AAK231" s="2093"/>
      <c r="AAL231" s="2093"/>
      <c r="AAM231" s="2093"/>
      <c r="AAN231" s="2093"/>
      <c r="AAO231" s="2093"/>
      <c r="AAP231" s="2093"/>
      <c r="AAQ231" s="2093"/>
      <c r="AAR231" s="2093"/>
      <c r="AAS231" s="2093"/>
      <c r="AAT231" s="2093"/>
      <c r="AAU231" s="2093"/>
      <c r="AAV231" s="2093"/>
      <c r="AAW231" s="2093"/>
      <c r="AAX231" s="2093"/>
      <c r="AAY231" s="2093"/>
      <c r="AAZ231" s="2093"/>
      <c r="ABA231" s="2093"/>
      <c r="ABB231" s="2093"/>
      <c r="ABC231" s="2093"/>
      <c r="ABD231" s="2093"/>
      <c r="ABE231" s="2093"/>
      <c r="ABF231" s="2093"/>
      <c r="ABG231" s="2093"/>
      <c r="ABH231" s="2093"/>
      <c r="ABI231" s="2093"/>
      <c r="ABJ231" s="2093"/>
      <c r="ABK231" s="2093"/>
      <c r="ABL231" s="2093"/>
      <c r="ABM231" s="2093"/>
      <c r="ABN231" s="2093"/>
      <c r="ABO231" s="2093"/>
      <c r="ABP231" s="2093"/>
      <c r="ABQ231" s="2093"/>
      <c r="ABR231" s="2093"/>
      <c r="ABS231" s="2093"/>
      <c r="ABT231" s="2093"/>
      <c r="ABU231" s="2093"/>
      <c r="ABV231" s="2093"/>
      <c r="ABW231" s="2093"/>
      <c r="ABX231" s="2093"/>
      <c r="ABY231" s="2093"/>
      <c r="ABZ231" s="2093"/>
      <c r="ACA231" s="2093"/>
      <c r="ACB231" s="2093"/>
      <c r="ACC231" s="2093"/>
      <c r="ACD231" s="2093"/>
      <c r="ACE231" s="2093"/>
      <c r="ACF231" s="2093"/>
      <c r="ACG231" s="2093"/>
      <c r="ACH231" s="2093"/>
      <c r="ACI231" s="2093"/>
      <c r="ACJ231" s="2093"/>
      <c r="ACK231" s="2093"/>
      <c r="ACL231" s="2093"/>
      <c r="ACM231" s="2093"/>
      <c r="ACN231" s="2093"/>
      <c r="ACO231" s="2093"/>
      <c r="ACP231" s="2093"/>
      <c r="ACQ231" s="2093"/>
      <c r="ACR231" s="2093"/>
      <c r="ACS231" s="2093"/>
      <c r="ACT231" s="2093"/>
      <c r="ACU231" s="2093"/>
      <c r="ACV231" s="2093"/>
      <c r="ACW231" s="2093"/>
      <c r="ACX231" s="2093"/>
      <c r="ACY231" s="2093"/>
      <c r="ACZ231" s="2093"/>
      <c r="ADA231" s="2093"/>
      <c r="ADB231" s="2093"/>
      <c r="ADC231" s="2093"/>
      <c r="ADD231" s="2093"/>
      <c r="ADE231" s="2093"/>
      <c r="ADF231" s="2093"/>
      <c r="ADG231" s="2093"/>
      <c r="ADH231" s="2093"/>
      <c r="ADI231" s="2093"/>
      <c r="ADJ231" s="2093"/>
      <c r="ADK231" s="2093"/>
      <c r="ADL231" s="2093"/>
      <c r="ADM231" s="2093"/>
      <c r="ADN231" s="2093"/>
      <c r="ADO231" s="2093"/>
      <c r="ADP231" s="2093"/>
      <c r="ADQ231" s="2093"/>
      <c r="ADR231" s="2093"/>
      <c r="ADS231" s="2093"/>
      <c r="ADT231" s="2093"/>
      <c r="ADU231" s="2093"/>
      <c r="ADV231" s="2093"/>
      <c r="ADW231" s="2093"/>
      <c r="ADX231" s="2093"/>
      <c r="ADY231" s="2093"/>
      <c r="ADZ231" s="2093"/>
      <c r="AEA231" s="2093"/>
      <c r="AEB231" s="2093"/>
      <c r="AEC231" s="2093"/>
      <c r="AED231" s="2093"/>
      <c r="AEE231" s="2093"/>
      <c r="AEF231" s="2093"/>
      <c r="AEG231" s="2093"/>
      <c r="AEH231" s="2093"/>
      <c r="AEI231" s="2093"/>
      <c r="AEJ231" s="2093"/>
      <c r="AEK231" s="2093"/>
      <c r="AEL231" s="2093"/>
      <c r="AEM231" s="2093"/>
      <c r="AEN231" s="2093"/>
      <c r="AEO231" s="2093"/>
      <c r="AEP231" s="2093"/>
      <c r="AEQ231" s="2093"/>
      <c r="AER231" s="2093"/>
      <c r="AES231" s="2093"/>
      <c r="AET231" s="2093"/>
      <c r="AEU231" s="2093"/>
      <c r="AEV231" s="2093"/>
      <c r="AEW231" s="2093"/>
      <c r="AEX231" s="2093"/>
      <c r="AEY231" s="2093"/>
      <c r="AEZ231" s="2093"/>
      <c r="AFA231" s="2093"/>
      <c r="AFB231" s="2093"/>
      <c r="AFC231" s="2093"/>
      <c r="AFD231" s="2093"/>
      <c r="AFE231" s="2093"/>
      <c r="AFF231" s="2093"/>
      <c r="AFG231" s="2093"/>
      <c r="AFH231" s="2093"/>
      <c r="AFI231" s="2093"/>
      <c r="AFJ231" s="2093"/>
      <c r="AFK231" s="2093"/>
      <c r="AFL231" s="2093"/>
      <c r="AFM231" s="2093"/>
      <c r="AFN231" s="2093"/>
      <c r="AFO231" s="2093"/>
      <c r="AFP231" s="2093"/>
      <c r="AFQ231" s="2093"/>
      <c r="AFR231" s="2093"/>
      <c r="AFS231" s="2093"/>
      <c r="AFT231" s="2093"/>
      <c r="AFU231" s="2093"/>
      <c r="AFV231" s="2093"/>
      <c r="AFW231" s="2093"/>
      <c r="AFX231" s="2093"/>
      <c r="AFY231" s="2093"/>
      <c r="AFZ231" s="2093"/>
      <c r="AGA231" s="2093"/>
      <c r="AGB231" s="2093"/>
      <c r="AGC231" s="2093"/>
      <c r="AGD231" s="2093"/>
      <c r="AGE231" s="2093"/>
      <c r="AGF231" s="2093"/>
      <c r="AGG231" s="2093"/>
      <c r="AGH231" s="2093"/>
      <c r="AGI231" s="2093"/>
      <c r="AGJ231" s="2093"/>
      <c r="AGK231" s="2093"/>
      <c r="AGL231" s="2093"/>
      <c r="AGM231" s="2093"/>
      <c r="AGN231" s="2093"/>
      <c r="AGO231" s="2093"/>
      <c r="AGP231" s="2093"/>
      <c r="AGQ231" s="2093"/>
      <c r="AGR231" s="2093"/>
      <c r="AGS231" s="2093"/>
      <c r="AGT231" s="2093"/>
      <c r="AGU231" s="2093"/>
      <c r="AGV231" s="2093"/>
      <c r="AGW231" s="2093"/>
      <c r="AGX231" s="2093"/>
      <c r="AGY231" s="2093"/>
      <c r="AGZ231" s="2093"/>
      <c r="AHA231" s="2093"/>
      <c r="AHB231" s="2093"/>
      <c r="AHC231" s="2093"/>
      <c r="AHD231" s="2093"/>
      <c r="AHE231" s="2093"/>
      <c r="AHF231" s="2093"/>
      <c r="AHG231" s="2093"/>
      <c r="AHH231" s="2093"/>
      <c r="AHI231" s="2093"/>
      <c r="AHJ231" s="2093"/>
      <c r="AHK231" s="2093"/>
      <c r="AHL231" s="2093"/>
      <c r="AHM231" s="2093"/>
      <c r="AHN231" s="2093"/>
      <c r="AHO231" s="2093"/>
      <c r="AHP231" s="2093"/>
      <c r="AHQ231" s="2093"/>
      <c r="AHR231" s="2093"/>
      <c r="AHS231" s="2093"/>
      <c r="AHT231" s="2093"/>
      <c r="AHU231" s="2093"/>
      <c r="AHV231" s="2093"/>
      <c r="AHW231" s="2093"/>
      <c r="AHX231" s="2093"/>
      <c r="AHY231" s="2093"/>
      <c r="AHZ231" s="2093"/>
      <c r="AIA231" s="2093"/>
      <c r="AIB231" s="2093"/>
      <c r="AIC231" s="2093"/>
      <c r="AID231" s="2093"/>
      <c r="AIE231" s="2093"/>
      <c r="AIF231" s="2093"/>
      <c r="AIG231" s="2093"/>
      <c r="AIH231" s="2093"/>
      <c r="AII231" s="2093"/>
      <c r="AIJ231" s="2093"/>
      <c r="AIK231" s="2093"/>
      <c r="AIL231" s="2093"/>
      <c r="AIM231" s="2093"/>
      <c r="AIN231" s="2093"/>
      <c r="AIO231" s="2093"/>
      <c r="AIP231" s="2093"/>
      <c r="AIQ231" s="2093"/>
      <c r="AIR231" s="2093"/>
      <c r="AIS231" s="2093"/>
      <c r="AIT231" s="2093"/>
      <c r="AIU231" s="2093"/>
      <c r="AIV231" s="2093"/>
      <c r="AIW231" s="2093"/>
      <c r="AIX231" s="2093"/>
      <c r="AIY231" s="2093"/>
      <c r="AIZ231" s="2093"/>
      <c r="AJA231" s="2093"/>
      <c r="AJB231" s="2093"/>
      <c r="AJC231" s="2093"/>
      <c r="AJD231" s="2093"/>
      <c r="AJE231" s="2093"/>
      <c r="AJF231" s="2093"/>
      <c r="AJG231" s="2093"/>
      <c r="AJH231" s="2093"/>
      <c r="AJI231" s="2093"/>
      <c r="AJJ231" s="2093"/>
      <c r="AJK231" s="2093"/>
      <c r="AJL231" s="2093"/>
      <c r="AJM231" s="2093"/>
      <c r="AJN231" s="2093"/>
      <c r="AJO231" s="2093"/>
      <c r="AJP231" s="2093"/>
      <c r="AJQ231" s="2093"/>
      <c r="AJR231" s="2093"/>
      <c r="AJS231" s="2093"/>
      <c r="AJT231" s="2093"/>
      <c r="AJU231" s="2093"/>
      <c r="AJV231" s="2093"/>
      <c r="AJW231" s="2093"/>
      <c r="AJX231" s="2093"/>
      <c r="AJY231" s="2093"/>
      <c r="AJZ231" s="2093"/>
      <c r="AKA231" s="2093"/>
      <c r="AKB231" s="2093"/>
      <c r="AKC231" s="2093"/>
      <c r="AKD231" s="2093"/>
      <c r="AKE231" s="2093"/>
      <c r="AKF231" s="2093"/>
      <c r="AKG231" s="2093"/>
      <c r="AKH231" s="2093"/>
      <c r="AKI231" s="2093"/>
      <c r="AKJ231" s="2093"/>
      <c r="AKK231" s="2093"/>
      <c r="AKL231" s="2093"/>
      <c r="AKM231" s="2093"/>
      <c r="AKN231" s="2093"/>
      <c r="AKO231" s="2093"/>
      <c r="AKP231" s="2093"/>
      <c r="AKQ231" s="2093"/>
      <c r="AKR231" s="2093"/>
      <c r="AKS231" s="2093"/>
      <c r="AKT231" s="2093"/>
      <c r="AKU231" s="2093"/>
      <c r="AKV231" s="2093"/>
      <c r="AKW231" s="2093"/>
      <c r="AKX231" s="2093"/>
      <c r="AKY231" s="2093"/>
      <c r="AKZ231" s="2093"/>
      <c r="ALA231" s="2093"/>
      <c r="ALB231" s="2093"/>
      <c r="ALC231" s="2093"/>
      <c r="ALD231" s="2093"/>
      <c r="ALE231" s="2093"/>
      <c r="ALF231" s="2093"/>
      <c r="ALG231" s="2093"/>
      <c r="ALH231" s="2093"/>
      <c r="ALI231" s="2093"/>
      <c r="ALJ231" s="2093"/>
      <c r="ALK231" s="2093"/>
      <c r="ALL231" s="2093"/>
      <c r="ALM231" s="2093"/>
      <c r="ALN231" s="2093"/>
      <c r="ALO231" s="2093"/>
      <c r="ALP231" s="2093"/>
      <c r="ALQ231" s="2093"/>
      <c r="ALR231" s="2093"/>
      <c r="ALS231" s="2093"/>
      <c r="ALT231" s="2093"/>
      <c r="ALU231" s="2093"/>
      <c r="ALV231" s="2093"/>
      <c r="ALW231" s="2093"/>
      <c r="ALX231" s="2093"/>
      <c r="ALY231" s="2093"/>
      <c r="ALZ231" s="2093"/>
      <c r="AMA231" s="2093"/>
      <c r="AMB231" s="2093"/>
      <c r="AMC231" s="2093"/>
      <c r="AMD231" s="2093"/>
      <c r="AME231" s="2093"/>
      <c r="AMF231" s="2093"/>
      <c r="AMG231" s="2093"/>
      <c r="AMH231" s="2093"/>
      <c r="AMI231" s="2093"/>
      <c r="AMJ231" s="2093"/>
      <c r="AMK231" s="2093"/>
      <c r="AML231" s="2093"/>
      <c r="AMM231" s="2093"/>
      <c r="AMN231" s="2093"/>
      <c r="AMO231" s="2093"/>
      <c r="AMP231" s="2093"/>
      <c r="AMQ231" s="2093"/>
      <c r="AMR231" s="2093"/>
      <c r="AMS231" s="2093"/>
      <c r="AMT231" s="2093"/>
      <c r="AMU231" s="2093"/>
      <c r="AMV231" s="2093"/>
      <c r="AMW231" s="2093"/>
      <c r="AMX231" s="2093"/>
      <c r="AMY231" s="2093"/>
      <c r="AMZ231" s="2093"/>
      <c r="ANA231" s="2093"/>
      <c r="ANB231" s="2093"/>
      <c r="ANC231" s="2093"/>
      <c r="AND231" s="2093"/>
      <c r="ANE231" s="2093"/>
      <c r="ANF231" s="2093"/>
      <c r="ANG231" s="2093"/>
      <c r="ANH231" s="2093"/>
      <c r="ANI231" s="2093"/>
      <c r="ANJ231" s="2093"/>
      <c r="ANK231" s="2093"/>
      <c r="ANL231" s="2093"/>
      <c r="ANM231" s="2093"/>
      <c r="ANN231" s="2093"/>
      <c r="ANO231" s="2093"/>
      <c r="ANP231" s="2093"/>
      <c r="ANQ231" s="2093"/>
      <c r="ANR231" s="2093"/>
      <c r="ANS231" s="2093"/>
      <c r="ANT231" s="2093"/>
      <c r="ANU231" s="2093"/>
      <c r="ANV231" s="2093"/>
      <c r="ANW231" s="2093"/>
      <c r="ANX231" s="2093"/>
      <c r="ANY231" s="2093"/>
      <c r="ANZ231" s="2093"/>
      <c r="AOA231" s="2093"/>
      <c r="AOB231" s="2093"/>
      <c r="AOC231" s="2093"/>
      <c r="AOD231" s="2093"/>
      <c r="AOE231" s="2093"/>
      <c r="AOF231" s="2093"/>
      <c r="AOG231" s="2093"/>
      <c r="AOH231" s="2093"/>
      <c r="AOI231" s="2093"/>
      <c r="AOJ231" s="2093"/>
      <c r="AOK231" s="2093"/>
      <c r="AOL231" s="2093"/>
      <c r="AOM231" s="2093"/>
      <c r="AON231" s="2093"/>
      <c r="AOO231" s="2093"/>
      <c r="AOP231" s="2093"/>
      <c r="AOQ231" s="2093"/>
      <c r="AOR231" s="2093"/>
      <c r="AOS231" s="2093"/>
      <c r="AOT231" s="2093"/>
      <c r="AOU231" s="2093"/>
      <c r="AOV231" s="2093"/>
      <c r="AOW231" s="2093"/>
      <c r="AOX231" s="2093"/>
      <c r="AOY231" s="2093"/>
      <c r="AOZ231" s="2093"/>
      <c r="APA231" s="2093"/>
      <c r="APB231" s="2093"/>
      <c r="APC231" s="2093"/>
      <c r="APD231" s="2093"/>
      <c r="APE231" s="2093"/>
      <c r="APF231" s="2093"/>
      <c r="APG231" s="2093"/>
      <c r="APH231" s="2093"/>
      <c r="API231" s="2093"/>
      <c r="APJ231" s="2093"/>
      <c r="APK231" s="2093"/>
      <c r="APL231" s="2093"/>
      <c r="APM231" s="2093"/>
      <c r="APN231" s="2093"/>
      <c r="APO231" s="2093"/>
      <c r="APP231" s="2093"/>
      <c r="APQ231" s="2093"/>
      <c r="APR231" s="2093"/>
      <c r="APS231" s="2093"/>
      <c r="APT231" s="2093"/>
      <c r="APU231" s="2093"/>
      <c r="APV231" s="2093"/>
      <c r="APW231" s="2093"/>
      <c r="APX231" s="2093"/>
      <c r="APY231" s="2093"/>
      <c r="APZ231" s="2093"/>
      <c r="AQA231" s="2093"/>
      <c r="AQB231" s="2093"/>
      <c r="AQC231" s="2093"/>
      <c r="AQD231" s="2093"/>
      <c r="AQE231" s="2093"/>
      <c r="AQF231" s="2093"/>
      <c r="AQG231" s="2093"/>
      <c r="AQH231" s="2093"/>
      <c r="AQI231" s="2093"/>
      <c r="AQJ231" s="2093"/>
      <c r="AQK231" s="2093"/>
      <c r="AQL231" s="2093"/>
      <c r="AQM231" s="2093"/>
      <c r="AQN231" s="2093"/>
      <c r="AQO231" s="2093"/>
      <c r="AQP231" s="2093"/>
      <c r="AQQ231" s="2093"/>
      <c r="AQR231" s="2093"/>
      <c r="AQS231" s="2093"/>
      <c r="AQT231" s="2093"/>
      <c r="AQU231" s="2093"/>
      <c r="AQV231" s="2093"/>
      <c r="AQW231" s="2093"/>
      <c r="AQX231" s="2093"/>
      <c r="AQY231" s="2093"/>
      <c r="AQZ231" s="2093"/>
      <c r="ARA231" s="2093"/>
      <c r="ARB231" s="2093"/>
      <c r="ARC231" s="2093"/>
      <c r="ARD231" s="2093"/>
      <c r="ARE231" s="2093"/>
      <c r="ARF231" s="2093"/>
      <c r="ARG231" s="2093"/>
      <c r="ARH231" s="2093"/>
      <c r="ARI231" s="2093"/>
      <c r="ARJ231" s="2093"/>
      <c r="ARK231" s="2093"/>
      <c r="ARL231" s="2093"/>
      <c r="ARM231" s="2093"/>
      <c r="ARN231" s="2093"/>
      <c r="ARO231" s="2093"/>
      <c r="ARP231" s="2093"/>
      <c r="ARQ231" s="2093"/>
      <c r="ARR231" s="2093"/>
      <c r="ARS231" s="2093"/>
      <c r="ART231" s="2093"/>
      <c r="ARU231" s="2093"/>
      <c r="ARV231" s="2093"/>
      <c r="ARW231" s="2093"/>
      <c r="ARX231" s="2093"/>
      <c r="ARY231" s="2093"/>
      <c r="ARZ231" s="2093"/>
      <c r="ASA231" s="2093"/>
      <c r="ASB231" s="2093"/>
      <c r="ASC231" s="2093"/>
      <c r="ASD231" s="2093"/>
      <c r="ASE231" s="2093"/>
      <c r="ASF231" s="2093"/>
      <c r="ASG231" s="2093"/>
      <c r="ASH231" s="2093"/>
      <c r="ASI231" s="2093"/>
      <c r="ASJ231" s="2093"/>
      <c r="ASK231" s="2093"/>
      <c r="ASL231" s="2093"/>
      <c r="ASM231" s="2093"/>
      <c r="ASN231" s="2093"/>
      <c r="ASO231" s="2093"/>
      <c r="ASP231" s="2093"/>
      <c r="ASQ231" s="2093"/>
      <c r="ASR231" s="2093"/>
      <c r="ASS231" s="2093"/>
      <c r="AST231" s="2093"/>
      <c r="ASU231" s="2093"/>
      <c r="ASV231" s="2093"/>
      <c r="ASW231" s="2093"/>
      <c r="ASX231" s="2093"/>
      <c r="ASY231" s="2093"/>
      <c r="ASZ231" s="2093"/>
      <c r="ATA231" s="2093"/>
      <c r="ATB231" s="2093"/>
      <c r="ATC231" s="2093"/>
      <c r="ATD231" s="2093"/>
      <c r="ATE231" s="2093"/>
      <c r="ATF231" s="2093"/>
      <c r="ATG231" s="2093"/>
      <c r="ATH231" s="2093"/>
      <c r="ATI231" s="2093"/>
      <c r="ATJ231" s="2093"/>
      <c r="ATK231" s="2093"/>
      <c r="ATL231" s="2093"/>
      <c r="ATM231" s="2093"/>
      <c r="ATN231" s="2093"/>
      <c r="ATO231" s="2093"/>
      <c r="ATP231" s="2093"/>
      <c r="ATQ231" s="2093"/>
      <c r="ATR231" s="2093"/>
      <c r="ATS231" s="2093"/>
      <c r="ATT231" s="2093"/>
      <c r="ATU231" s="2093"/>
      <c r="ATV231" s="2093"/>
      <c r="ATW231" s="2093"/>
      <c r="ATX231" s="2093"/>
      <c r="ATY231" s="2093"/>
      <c r="ATZ231" s="2093"/>
      <c r="AUA231" s="2093"/>
      <c r="AUB231" s="2093"/>
      <c r="AUC231" s="2093"/>
      <c r="AUD231" s="2093"/>
      <c r="AUE231" s="2093"/>
      <c r="AUF231" s="2093"/>
      <c r="AUG231" s="2093"/>
      <c r="AUH231" s="2093"/>
      <c r="AUI231" s="2093"/>
      <c r="AUJ231" s="2093"/>
      <c r="AUK231" s="2093"/>
      <c r="AUL231" s="2093"/>
      <c r="AUM231" s="2093"/>
      <c r="AUN231" s="2093"/>
      <c r="AUO231" s="2093"/>
      <c r="AUP231" s="2093"/>
      <c r="AUQ231" s="2093"/>
      <c r="AUR231" s="2093"/>
      <c r="AUS231" s="2093"/>
      <c r="AUT231" s="2093"/>
      <c r="AUU231" s="2093"/>
      <c r="AUV231" s="2093"/>
      <c r="AUW231" s="2093"/>
      <c r="AUX231" s="2093"/>
      <c r="AUY231" s="2093"/>
      <c r="AUZ231" s="2093"/>
      <c r="AVA231" s="2093"/>
      <c r="AVB231" s="2093"/>
      <c r="AVC231" s="2093"/>
      <c r="AVD231" s="2093"/>
      <c r="AVE231" s="2093"/>
      <c r="AVF231" s="2093"/>
      <c r="AVG231" s="2093"/>
      <c r="AVH231" s="2093"/>
      <c r="AVI231" s="2093"/>
      <c r="AVJ231" s="2093"/>
      <c r="AVK231" s="2093"/>
      <c r="AVL231" s="2093"/>
      <c r="AVM231" s="2093"/>
      <c r="AVN231" s="2093"/>
      <c r="AVO231" s="2093"/>
      <c r="AVP231" s="2093"/>
      <c r="AVQ231" s="2093"/>
      <c r="AVR231" s="2093"/>
      <c r="AVS231" s="2093"/>
      <c r="AVT231" s="2093"/>
      <c r="AVU231" s="2093"/>
      <c r="AVV231" s="2093"/>
      <c r="AVW231" s="2093"/>
      <c r="AVX231" s="2093"/>
      <c r="AVY231" s="2093"/>
      <c r="AVZ231" s="2093"/>
      <c r="AWA231" s="2093"/>
      <c r="AWB231" s="2093"/>
      <c r="AWC231" s="2093"/>
      <c r="AWD231" s="2093"/>
      <c r="AWE231" s="2093"/>
      <c r="AWF231" s="2093"/>
      <c r="AWG231" s="2093"/>
      <c r="AWH231" s="2093"/>
      <c r="AWI231" s="2093"/>
      <c r="AWJ231" s="2093"/>
      <c r="AWK231" s="2093"/>
      <c r="AWL231" s="2093"/>
      <c r="AWM231" s="2093"/>
      <c r="AWN231" s="2093"/>
      <c r="AWO231" s="2093"/>
      <c r="AWP231" s="2093"/>
      <c r="AWQ231" s="2093"/>
      <c r="AWR231" s="2093"/>
      <c r="AWS231" s="2093"/>
      <c r="AWT231" s="2093"/>
      <c r="AWU231" s="2093"/>
      <c r="AWV231" s="2093"/>
      <c r="AWW231" s="2093"/>
      <c r="AWX231" s="2093"/>
      <c r="AWY231" s="2093"/>
      <c r="AWZ231" s="2093"/>
      <c r="AXA231" s="2093"/>
      <c r="AXB231" s="2093"/>
      <c r="AXC231" s="2093"/>
      <c r="AXD231" s="2093"/>
      <c r="AXE231" s="2093"/>
      <c r="AXF231" s="2093"/>
      <c r="AXG231" s="2093"/>
      <c r="AXH231" s="2093"/>
      <c r="AXI231" s="2093"/>
      <c r="AXJ231" s="2093"/>
    </row>
    <row r="232" spans="1:1310" s="2094" customFormat="1" ht="23.25" customHeight="1">
      <c r="A232" s="2095"/>
      <c r="B232" s="2098" t="s">
        <v>1723</v>
      </c>
      <c r="C232" s="2098"/>
      <c r="D232" s="2098"/>
      <c r="E232" s="2098"/>
      <c r="F232" s="2100"/>
      <c r="G232" s="2098" t="s">
        <v>1724</v>
      </c>
      <c r="H232" s="2098"/>
      <c r="I232" s="2098"/>
      <c r="J232" s="2100"/>
      <c r="K232" s="2102" t="s">
        <v>1725</v>
      </c>
      <c r="L232" s="2102"/>
      <c r="M232" s="2102"/>
      <c r="N232" s="2100"/>
      <c r="O232" s="2098" t="s">
        <v>1726</v>
      </c>
      <c r="P232" s="2098"/>
      <c r="Q232" s="2100"/>
      <c r="R232" s="681"/>
      <c r="S232" s="681"/>
      <c r="T232" s="681"/>
      <c r="U232" s="681"/>
      <c r="V232" s="681"/>
      <c r="W232" s="681"/>
      <c r="X232" s="681"/>
      <c r="Y232" s="681"/>
      <c r="Z232" s="681"/>
      <c r="AA232" s="681"/>
      <c r="AB232" s="681"/>
      <c r="AC232" s="681"/>
      <c r="AD232" s="2093"/>
      <c r="AE232" s="2093"/>
      <c r="AF232" s="2093"/>
      <c r="AG232" s="2093"/>
      <c r="AH232" s="2093"/>
      <c r="AI232" s="2093"/>
      <c r="AJ232" s="2093"/>
      <c r="AK232" s="2093"/>
      <c r="AL232" s="2093"/>
      <c r="AM232" s="2093"/>
      <c r="AN232" s="2093"/>
      <c r="AO232" s="2093"/>
      <c r="AP232" s="2093"/>
      <c r="AQ232" s="2093"/>
      <c r="AR232" s="2093"/>
      <c r="AS232" s="2093"/>
      <c r="AT232" s="2093"/>
      <c r="AU232" s="2093"/>
      <c r="AV232" s="2093"/>
      <c r="AW232" s="2093"/>
      <c r="AX232" s="2093"/>
      <c r="AY232" s="2093"/>
      <c r="AZ232" s="2093"/>
      <c r="BA232" s="2093"/>
      <c r="BB232" s="2093"/>
      <c r="BC232" s="2093"/>
      <c r="BD232" s="2093"/>
      <c r="BE232" s="2093"/>
      <c r="BF232" s="2093"/>
      <c r="BG232" s="2093"/>
      <c r="BH232" s="2093"/>
      <c r="BI232" s="2093"/>
      <c r="BJ232" s="2093"/>
      <c r="BK232" s="2093"/>
      <c r="BL232" s="2093"/>
      <c r="BM232" s="2093"/>
      <c r="BN232" s="2093"/>
      <c r="BO232" s="2093"/>
      <c r="BP232" s="2093"/>
      <c r="BQ232" s="2093"/>
      <c r="BR232" s="2093"/>
      <c r="BS232" s="2093"/>
      <c r="BT232" s="2093"/>
      <c r="BU232" s="2093"/>
      <c r="BV232" s="2093"/>
      <c r="BW232" s="2093"/>
      <c r="BX232" s="2093"/>
      <c r="BY232" s="2093"/>
      <c r="BZ232" s="2093"/>
      <c r="CA232" s="2093"/>
      <c r="CB232" s="2093"/>
      <c r="CC232" s="2093"/>
      <c r="CD232" s="2093"/>
      <c r="CE232" s="2093"/>
      <c r="CF232" s="2093"/>
      <c r="CG232" s="2093"/>
      <c r="CH232" s="2093"/>
      <c r="CI232" s="2093"/>
      <c r="CJ232" s="2093"/>
      <c r="CK232" s="2093"/>
      <c r="CL232" s="2093"/>
      <c r="CM232" s="2093"/>
      <c r="CN232" s="2093"/>
      <c r="CO232" s="2093"/>
      <c r="CP232" s="2093"/>
      <c r="CQ232" s="2093"/>
      <c r="CR232" s="2093"/>
      <c r="CS232" s="2093"/>
      <c r="CT232" s="2093"/>
      <c r="CU232" s="2093"/>
      <c r="CV232" s="2093"/>
      <c r="CW232" s="2093"/>
      <c r="CX232" s="2093"/>
      <c r="CY232" s="2093"/>
      <c r="CZ232" s="2093"/>
      <c r="DA232" s="2093"/>
      <c r="DB232" s="2093"/>
      <c r="DC232" s="2093"/>
      <c r="DD232" s="2093"/>
      <c r="DE232" s="2093"/>
      <c r="DF232" s="2093"/>
      <c r="DG232" s="2093"/>
      <c r="DH232" s="2093"/>
      <c r="DI232" s="2093"/>
      <c r="DJ232" s="2093"/>
      <c r="DK232" s="2093"/>
      <c r="DL232" s="2093"/>
      <c r="DM232" s="2093"/>
      <c r="DN232" s="2093"/>
      <c r="DO232" s="2093"/>
      <c r="DP232" s="2093"/>
      <c r="DQ232" s="2093"/>
      <c r="DR232" s="2093"/>
      <c r="DS232" s="2093"/>
      <c r="DT232" s="2093"/>
      <c r="DU232" s="2093"/>
      <c r="DV232" s="2093"/>
      <c r="DW232" s="2093"/>
      <c r="DX232" s="2093"/>
      <c r="DY232" s="2093"/>
      <c r="DZ232" s="2093"/>
      <c r="EA232" s="2093"/>
      <c r="EB232" s="2093"/>
      <c r="EC232" s="2093"/>
      <c r="ED232" s="2093"/>
      <c r="EE232" s="2093"/>
      <c r="EF232" s="2093"/>
      <c r="EG232" s="2093"/>
      <c r="EH232" s="2093"/>
      <c r="EI232" s="2093"/>
      <c r="EJ232" s="2093"/>
      <c r="EK232" s="2093"/>
      <c r="EL232" s="2093"/>
      <c r="EM232" s="2093"/>
      <c r="EN232" s="2093"/>
      <c r="EO232" s="2093"/>
      <c r="EP232" s="2093"/>
      <c r="EQ232" s="2093"/>
      <c r="ER232" s="2093"/>
      <c r="ES232" s="2093"/>
      <c r="ET232" s="2093"/>
      <c r="EU232" s="2093"/>
      <c r="EV232" s="2093"/>
      <c r="EW232" s="2093"/>
      <c r="EX232" s="2093"/>
      <c r="EY232" s="2093"/>
      <c r="EZ232" s="2093"/>
      <c r="FA232" s="2093"/>
      <c r="FB232" s="2093"/>
      <c r="FC232" s="2093"/>
      <c r="FD232" s="2093"/>
      <c r="FE232" s="2093"/>
      <c r="FF232" s="2093"/>
      <c r="FG232" s="2093"/>
      <c r="FH232" s="2093"/>
      <c r="FI232" s="2093"/>
      <c r="FJ232" s="2093"/>
      <c r="FK232" s="2093"/>
      <c r="FL232" s="2093"/>
      <c r="FM232" s="2093"/>
      <c r="FN232" s="2093"/>
      <c r="FO232" s="2093"/>
      <c r="FP232" s="2093"/>
      <c r="FQ232" s="2093"/>
      <c r="FR232" s="2093"/>
      <c r="FS232" s="2093"/>
      <c r="FT232" s="2093"/>
      <c r="FU232" s="2093"/>
      <c r="FV232" s="2093"/>
      <c r="FW232" s="2093"/>
      <c r="FX232" s="2093"/>
      <c r="FY232" s="2093"/>
      <c r="FZ232" s="2093"/>
      <c r="GA232" s="2093"/>
      <c r="GB232" s="2093"/>
      <c r="GC232" s="2093"/>
      <c r="GD232" s="2093"/>
      <c r="GE232" s="2093"/>
      <c r="GF232" s="2093"/>
      <c r="GG232" s="2093"/>
      <c r="GH232" s="2093"/>
      <c r="GI232" s="2093"/>
      <c r="GJ232" s="2093"/>
      <c r="GK232" s="2093"/>
      <c r="GL232" s="2093"/>
      <c r="GM232" s="2093"/>
      <c r="GN232" s="2093"/>
      <c r="GO232" s="2093"/>
      <c r="GP232" s="2093"/>
      <c r="GQ232" s="2093"/>
      <c r="GR232" s="2093"/>
      <c r="GS232" s="2093"/>
      <c r="GT232" s="2093"/>
      <c r="GU232" s="2093"/>
      <c r="GV232" s="2093"/>
      <c r="GW232" s="2093"/>
      <c r="GX232" s="2093"/>
      <c r="GY232" s="2093"/>
      <c r="GZ232" s="2093"/>
      <c r="HA232" s="2093"/>
      <c r="HB232" s="2093"/>
      <c r="HC232" s="2093"/>
      <c r="HD232" s="2093"/>
      <c r="HE232" s="2093"/>
      <c r="HF232" s="2093"/>
      <c r="HG232" s="2093"/>
      <c r="HH232" s="2093"/>
      <c r="HI232" s="2093"/>
      <c r="HJ232" s="2093"/>
      <c r="HK232" s="2093"/>
      <c r="HL232" s="2093"/>
      <c r="HM232" s="2093"/>
      <c r="HN232" s="2093"/>
      <c r="HO232" s="2093"/>
      <c r="HP232" s="2093"/>
      <c r="HQ232" s="2093"/>
      <c r="HR232" s="2093"/>
      <c r="HS232" s="2093"/>
      <c r="HT232" s="2093"/>
      <c r="HU232" s="2093"/>
      <c r="HV232" s="2093"/>
      <c r="HW232" s="2093"/>
      <c r="HX232" s="2093"/>
      <c r="HY232" s="2093"/>
      <c r="HZ232" s="2093"/>
      <c r="IA232" s="2093"/>
      <c r="IB232" s="2093"/>
      <c r="IC232" s="2093"/>
      <c r="ID232" s="2093"/>
      <c r="IE232" s="2093"/>
      <c r="IF232" s="2093"/>
      <c r="IG232" s="2093"/>
      <c r="IH232" s="2093"/>
      <c r="II232" s="2093"/>
      <c r="IJ232" s="2093"/>
      <c r="IK232" s="2093"/>
      <c r="IL232" s="2093"/>
      <c r="IM232" s="2093"/>
      <c r="IN232" s="2093"/>
      <c r="IO232" s="2093"/>
      <c r="IP232" s="2093"/>
      <c r="IQ232" s="2093"/>
      <c r="IR232" s="2093"/>
      <c r="IS232" s="2093"/>
      <c r="IT232" s="2093"/>
      <c r="IU232" s="2093"/>
      <c r="IV232" s="2093"/>
      <c r="IW232" s="2093"/>
      <c r="IX232" s="2093"/>
      <c r="IY232" s="2093"/>
      <c r="IZ232" s="2093"/>
      <c r="JA232" s="2093"/>
      <c r="JB232" s="2093"/>
      <c r="JC232" s="2093"/>
      <c r="JD232" s="2093"/>
      <c r="JE232" s="2093"/>
      <c r="JF232" s="2093"/>
      <c r="JG232" s="2093"/>
      <c r="JH232" s="2093"/>
      <c r="JI232" s="2093"/>
      <c r="JJ232" s="2093"/>
      <c r="JK232" s="2093"/>
      <c r="JL232" s="2093"/>
      <c r="JM232" s="2093"/>
      <c r="JN232" s="2093"/>
      <c r="JO232" s="2093"/>
      <c r="JP232" s="2093"/>
      <c r="JQ232" s="2093"/>
      <c r="JR232" s="2093"/>
      <c r="JS232" s="2093"/>
      <c r="JT232" s="2093"/>
      <c r="JU232" s="2093"/>
      <c r="JV232" s="2093"/>
      <c r="JW232" s="2093"/>
      <c r="JX232" s="2093"/>
      <c r="JY232" s="2093"/>
      <c r="JZ232" s="2093"/>
      <c r="KA232" s="2093"/>
      <c r="KB232" s="2093"/>
      <c r="KC232" s="2093"/>
      <c r="KD232" s="2093"/>
      <c r="KE232" s="2093"/>
      <c r="KF232" s="2093"/>
      <c r="KG232" s="2093"/>
      <c r="KH232" s="2093"/>
      <c r="KI232" s="2093"/>
      <c r="KJ232" s="2093"/>
      <c r="KK232" s="2093"/>
      <c r="KL232" s="2093"/>
      <c r="KM232" s="2093"/>
      <c r="KN232" s="2093"/>
      <c r="KO232" s="2093"/>
      <c r="KP232" s="2093"/>
      <c r="KQ232" s="2093"/>
      <c r="KR232" s="2093"/>
      <c r="KS232" s="2093"/>
      <c r="KT232" s="2093"/>
      <c r="KU232" s="2093"/>
      <c r="KV232" s="2093"/>
      <c r="KW232" s="2093"/>
      <c r="KX232" s="2093"/>
      <c r="KY232" s="2093"/>
      <c r="KZ232" s="2093"/>
      <c r="LA232" s="2093"/>
      <c r="LB232" s="2093"/>
      <c r="LC232" s="2093"/>
      <c r="LD232" s="2093"/>
      <c r="LE232" s="2093"/>
      <c r="LF232" s="2093"/>
      <c r="LG232" s="2093"/>
      <c r="LH232" s="2093"/>
      <c r="LI232" s="2093"/>
      <c r="LJ232" s="2093"/>
      <c r="LK232" s="2093"/>
      <c r="LL232" s="2093"/>
      <c r="LM232" s="2093"/>
      <c r="LN232" s="2093"/>
      <c r="LO232" s="2093"/>
      <c r="LP232" s="2093"/>
      <c r="LQ232" s="2093"/>
      <c r="LR232" s="2093"/>
      <c r="LS232" s="2093"/>
      <c r="LT232" s="2093"/>
      <c r="LU232" s="2093"/>
      <c r="LV232" s="2093"/>
      <c r="LW232" s="2093"/>
      <c r="LX232" s="2093"/>
      <c r="LY232" s="2093"/>
      <c r="LZ232" s="2093"/>
      <c r="MA232" s="2093"/>
      <c r="MB232" s="2093"/>
      <c r="MC232" s="2093"/>
      <c r="MD232" s="2093"/>
      <c r="ME232" s="2093"/>
      <c r="MF232" s="2093"/>
      <c r="MG232" s="2093"/>
      <c r="MH232" s="2093"/>
      <c r="MI232" s="2093"/>
      <c r="MJ232" s="2093"/>
      <c r="MK232" s="2093"/>
      <c r="ML232" s="2093"/>
      <c r="MM232" s="2093"/>
      <c r="MN232" s="2093"/>
      <c r="MO232" s="2093"/>
      <c r="MP232" s="2093"/>
      <c r="MQ232" s="2093"/>
      <c r="MR232" s="2093"/>
      <c r="MS232" s="2093"/>
      <c r="MT232" s="2093"/>
      <c r="MU232" s="2093"/>
      <c r="MV232" s="2093"/>
      <c r="MW232" s="2093"/>
      <c r="MX232" s="2093"/>
      <c r="MY232" s="2093"/>
      <c r="MZ232" s="2093"/>
      <c r="NA232" s="2093"/>
      <c r="NB232" s="2093"/>
      <c r="NC232" s="2093"/>
      <c r="ND232" s="2093"/>
      <c r="NE232" s="2093"/>
      <c r="NF232" s="2093"/>
      <c r="NG232" s="2093"/>
      <c r="NH232" s="2093"/>
      <c r="NI232" s="2093"/>
      <c r="NJ232" s="2093"/>
      <c r="NK232" s="2093"/>
      <c r="NL232" s="2093"/>
      <c r="NM232" s="2093"/>
      <c r="NN232" s="2093"/>
      <c r="NO232" s="2093"/>
      <c r="NP232" s="2093"/>
      <c r="NQ232" s="2093"/>
      <c r="NR232" s="2093"/>
      <c r="NS232" s="2093"/>
      <c r="NT232" s="2093"/>
      <c r="NU232" s="2093"/>
      <c r="NV232" s="2093"/>
      <c r="NW232" s="2093"/>
      <c r="NX232" s="2093"/>
      <c r="NY232" s="2093"/>
      <c r="NZ232" s="2093"/>
      <c r="OA232" s="2093"/>
      <c r="OB232" s="2093"/>
      <c r="OC232" s="2093"/>
      <c r="OD232" s="2093"/>
      <c r="OE232" s="2093"/>
      <c r="OF232" s="2093"/>
      <c r="OG232" s="2093"/>
      <c r="OH232" s="2093"/>
      <c r="OI232" s="2093"/>
      <c r="OJ232" s="2093"/>
      <c r="OK232" s="2093"/>
      <c r="OL232" s="2093"/>
      <c r="OM232" s="2093"/>
      <c r="ON232" s="2093"/>
      <c r="OO232" s="2093"/>
      <c r="OP232" s="2093"/>
      <c r="OQ232" s="2093"/>
      <c r="OR232" s="2093"/>
      <c r="OS232" s="2093"/>
      <c r="OT232" s="2093"/>
      <c r="OU232" s="2093"/>
      <c r="OV232" s="2093"/>
      <c r="OW232" s="2093"/>
      <c r="OX232" s="2093"/>
      <c r="OY232" s="2093"/>
      <c r="OZ232" s="2093"/>
      <c r="PA232" s="2093"/>
      <c r="PB232" s="2093"/>
      <c r="PC232" s="2093"/>
      <c r="PD232" s="2093"/>
      <c r="PE232" s="2093"/>
      <c r="PF232" s="2093"/>
      <c r="PG232" s="2093"/>
      <c r="PH232" s="2093"/>
      <c r="PI232" s="2093"/>
      <c r="PJ232" s="2093"/>
      <c r="PK232" s="2093"/>
      <c r="PL232" s="2093"/>
      <c r="PM232" s="2093"/>
      <c r="PN232" s="2093"/>
      <c r="PO232" s="2093"/>
      <c r="PP232" s="2093"/>
      <c r="PQ232" s="2093"/>
      <c r="PR232" s="2093"/>
      <c r="PS232" s="2093"/>
      <c r="PT232" s="2093"/>
      <c r="PU232" s="2093"/>
      <c r="PV232" s="2093"/>
      <c r="PW232" s="2093"/>
      <c r="PX232" s="2093"/>
      <c r="PY232" s="2093"/>
      <c r="PZ232" s="2093"/>
      <c r="QA232" s="2093"/>
      <c r="QB232" s="2093"/>
      <c r="QC232" s="2093"/>
      <c r="QD232" s="2093"/>
      <c r="QE232" s="2093"/>
      <c r="QF232" s="2093"/>
      <c r="QG232" s="2093"/>
      <c r="QH232" s="2093"/>
      <c r="QI232" s="2093"/>
      <c r="QJ232" s="2093"/>
      <c r="QK232" s="2093"/>
      <c r="QL232" s="2093"/>
      <c r="QM232" s="2093"/>
      <c r="QN232" s="2093"/>
      <c r="QO232" s="2093"/>
      <c r="QP232" s="2093"/>
      <c r="QQ232" s="2093"/>
      <c r="QR232" s="2093"/>
      <c r="QS232" s="2093"/>
      <c r="QT232" s="2093"/>
      <c r="QU232" s="2093"/>
      <c r="QV232" s="2093"/>
      <c r="QW232" s="2093"/>
      <c r="QX232" s="2093"/>
      <c r="QY232" s="2093"/>
      <c r="QZ232" s="2093"/>
      <c r="RA232" s="2093"/>
      <c r="RB232" s="2093"/>
      <c r="RC232" s="2093"/>
      <c r="RD232" s="2093"/>
      <c r="RE232" s="2093"/>
      <c r="RF232" s="2093"/>
      <c r="RG232" s="2093"/>
      <c r="RH232" s="2093"/>
      <c r="RI232" s="2093"/>
      <c r="RJ232" s="2093"/>
      <c r="RK232" s="2093"/>
      <c r="RL232" s="2093"/>
      <c r="RM232" s="2093"/>
      <c r="RN232" s="2093"/>
      <c r="RO232" s="2093"/>
      <c r="RP232" s="2093"/>
      <c r="RQ232" s="2093"/>
      <c r="RR232" s="2093"/>
      <c r="RS232" s="2093"/>
      <c r="RT232" s="2093"/>
      <c r="RU232" s="2093"/>
      <c r="RV232" s="2093"/>
      <c r="RW232" s="2093"/>
      <c r="RX232" s="2093"/>
      <c r="RY232" s="2093"/>
      <c r="RZ232" s="2093"/>
      <c r="SA232" s="2093"/>
      <c r="SB232" s="2093"/>
      <c r="SC232" s="2093"/>
      <c r="SD232" s="2093"/>
      <c r="SE232" s="2093"/>
      <c r="SF232" s="2093"/>
      <c r="SG232" s="2093"/>
      <c r="SH232" s="2093"/>
      <c r="SI232" s="2093"/>
      <c r="SJ232" s="2093"/>
      <c r="SK232" s="2093"/>
      <c r="SL232" s="2093"/>
      <c r="SM232" s="2093"/>
      <c r="SN232" s="2093"/>
      <c r="SO232" s="2093"/>
      <c r="SP232" s="2093"/>
      <c r="SQ232" s="2093"/>
      <c r="SR232" s="2093"/>
      <c r="SS232" s="2093"/>
      <c r="ST232" s="2093"/>
      <c r="SU232" s="2093"/>
      <c r="SV232" s="2093"/>
      <c r="SW232" s="2093"/>
      <c r="SX232" s="2093"/>
      <c r="SY232" s="2093"/>
      <c r="SZ232" s="2093"/>
      <c r="TA232" s="2093"/>
      <c r="TB232" s="2093"/>
      <c r="TC232" s="2093"/>
      <c r="TD232" s="2093"/>
      <c r="TE232" s="2093"/>
      <c r="TF232" s="2093"/>
      <c r="TG232" s="2093"/>
      <c r="TH232" s="2093"/>
      <c r="TI232" s="2093"/>
      <c r="TJ232" s="2093"/>
      <c r="TK232" s="2093"/>
      <c r="TL232" s="2093"/>
      <c r="TM232" s="2093"/>
      <c r="TN232" s="2093"/>
      <c r="TO232" s="2093"/>
      <c r="TP232" s="2093"/>
      <c r="TQ232" s="2093"/>
      <c r="TR232" s="2093"/>
      <c r="TS232" s="2093"/>
      <c r="TT232" s="2093"/>
      <c r="TU232" s="2093"/>
      <c r="TV232" s="2093"/>
      <c r="TW232" s="2093"/>
      <c r="TX232" s="2093"/>
      <c r="TY232" s="2093"/>
      <c r="TZ232" s="2093"/>
      <c r="UA232" s="2093"/>
      <c r="UB232" s="2093"/>
      <c r="UC232" s="2093"/>
      <c r="UD232" s="2093"/>
      <c r="UE232" s="2093"/>
      <c r="UF232" s="2093"/>
      <c r="UG232" s="2093"/>
      <c r="UH232" s="2093"/>
      <c r="UI232" s="2093"/>
      <c r="UJ232" s="2093"/>
      <c r="UK232" s="2093"/>
      <c r="UL232" s="2093"/>
      <c r="UM232" s="2093"/>
      <c r="UN232" s="2093"/>
      <c r="UO232" s="2093"/>
      <c r="UP232" s="2093"/>
      <c r="UQ232" s="2093"/>
      <c r="UR232" s="2093"/>
      <c r="US232" s="2093"/>
      <c r="UT232" s="2093"/>
      <c r="UU232" s="2093"/>
      <c r="UV232" s="2093"/>
      <c r="UW232" s="2093"/>
      <c r="UX232" s="2093"/>
      <c r="UY232" s="2093"/>
      <c r="UZ232" s="2093"/>
      <c r="VA232" s="2093"/>
      <c r="VB232" s="2093"/>
      <c r="VC232" s="2093"/>
      <c r="VD232" s="2093"/>
      <c r="VE232" s="2093"/>
      <c r="VF232" s="2093"/>
      <c r="VG232" s="2093"/>
      <c r="VH232" s="2093"/>
      <c r="VI232" s="2093"/>
      <c r="VJ232" s="2093"/>
      <c r="VK232" s="2093"/>
      <c r="VL232" s="2093"/>
      <c r="VM232" s="2093"/>
      <c r="VN232" s="2093"/>
      <c r="VO232" s="2093"/>
      <c r="VP232" s="2093"/>
      <c r="VQ232" s="2093"/>
      <c r="VR232" s="2093"/>
      <c r="VS232" s="2093"/>
      <c r="VT232" s="2093"/>
      <c r="VU232" s="2093"/>
      <c r="VV232" s="2093"/>
      <c r="VW232" s="2093"/>
      <c r="VX232" s="2093"/>
      <c r="VY232" s="2093"/>
      <c r="VZ232" s="2093"/>
      <c r="WA232" s="2093"/>
      <c r="WB232" s="2093"/>
      <c r="WC232" s="2093"/>
      <c r="WD232" s="2093"/>
      <c r="WE232" s="2093"/>
      <c r="WF232" s="2093"/>
      <c r="WG232" s="2093"/>
      <c r="WH232" s="2093"/>
      <c r="WI232" s="2093"/>
      <c r="WJ232" s="2093"/>
      <c r="WK232" s="2093"/>
      <c r="WL232" s="2093"/>
      <c r="WM232" s="2093"/>
      <c r="WN232" s="2093"/>
      <c r="WO232" s="2093"/>
      <c r="WP232" s="2093"/>
      <c r="WQ232" s="2093"/>
      <c r="WR232" s="2093"/>
      <c r="WS232" s="2093"/>
      <c r="WT232" s="2093"/>
      <c r="WU232" s="2093"/>
      <c r="WV232" s="2093"/>
      <c r="WW232" s="2093"/>
      <c r="WX232" s="2093"/>
      <c r="WY232" s="2093"/>
      <c r="WZ232" s="2093"/>
      <c r="XA232" s="2093"/>
      <c r="XB232" s="2093"/>
      <c r="XC232" s="2093"/>
      <c r="XD232" s="2093"/>
      <c r="XE232" s="2093"/>
      <c r="XF232" s="2093"/>
      <c r="XG232" s="2093"/>
      <c r="XH232" s="2093"/>
      <c r="XI232" s="2093"/>
      <c r="XJ232" s="2093"/>
      <c r="XK232" s="2093"/>
      <c r="XL232" s="2093"/>
      <c r="XM232" s="2093"/>
      <c r="XN232" s="2093"/>
      <c r="XO232" s="2093"/>
      <c r="XP232" s="2093"/>
      <c r="XQ232" s="2093"/>
      <c r="XR232" s="2093"/>
      <c r="XS232" s="2093"/>
      <c r="XT232" s="2093"/>
      <c r="XU232" s="2093"/>
      <c r="XV232" s="2093"/>
      <c r="XW232" s="2093"/>
      <c r="XX232" s="2093"/>
      <c r="XY232" s="2093"/>
      <c r="XZ232" s="2093"/>
      <c r="YA232" s="2093"/>
      <c r="YB232" s="2093"/>
      <c r="YC232" s="2093"/>
      <c r="YD232" s="2093"/>
      <c r="YE232" s="2093"/>
      <c r="YF232" s="2093"/>
      <c r="YG232" s="2093"/>
      <c r="YH232" s="2093"/>
      <c r="YI232" s="2093"/>
      <c r="YJ232" s="2093"/>
      <c r="YK232" s="2093"/>
      <c r="YL232" s="2093"/>
      <c r="YM232" s="2093"/>
      <c r="YN232" s="2093"/>
      <c r="YO232" s="2093"/>
      <c r="YP232" s="2093"/>
      <c r="YQ232" s="2093"/>
      <c r="YR232" s="2093"/>
      <c r="YS232" s="2093"/>
      <c r="YT232" s="2093"/>
      <c r="YU232" s="2093"/>
      <c r="YV232" s="2093"/>
      <c r="YW232" s="2093"/>
      <c r="YX232" s="2093"/>
      <c r="YY232" s="2093"/>
      <c r="YZ232" s="2093"/>
      <c r="ZA232" s="2093"/>
      <c r="ZB232" s="2093"/>
      <c r="ZC232" s="2093"/>
      <c r="ZD232" s="2093"/>
      <c r="ZE232" s="2093"/>
      <c r="ZF232" s="2093"/>
      <c r="ZG232" s="2093"/>
      <c r="ZH232" s="2093"/>
      <c r="ZI232" s="2093"/>
      <c r="ZJ232" s="2093"/>
      <c r="ZK232" s="2093"/>
      <c r="ZL232" s="2093"/>
      <c r="ZM232" s="2093"/>
      <c r="ZN232" s="2093"/>
      <c r="ZO232" s="2093"/>
      <c r="ZP232" s="2093"/>
      <c r="ZQ232" s="2093"/>
      <c r="ZR232" s="2093"/>
      <c r="ZS232" s="2093"/>
      <c r="ZT232" s="2093"/>
      <c r="ZU232" s="2093"/>
      <c r="ZV232" s="2093"/>
      <c r="ZW232" s="2093"/>
      <c r="ZX232" s="2093"/>
      <c r="ZY232" s="2093"/>
      <c r="ZZ232" s="2093"/>
      <c r="AAA232" s="2093"/>
      <c r="AAB232" s="2093"/>
      <c r="AAC232" s="2093"/>
      <c r="AAD232" s="2093"/>
      <c r="AAE232" s="2093"/>
      <c r="AAF232" s="2093"/>
      <c r="AAG232" s="2093"/>
      <c r="AAH232" s="2093"/>
      <c r="AAI232" s="2093"/>
      <c r="AAJ232" s="2093"/>
      <c r="AAK232" s="2093"/>
      <c r="AAL232" s="2093"/>
      <c r="AAM232" s="2093"/>
      <c r="AAN232" s="2093"/>
      <c r="AAO232" s="2093"/>
      <c r="AAP232" s="2093"/>
      <c r="AAQ232" s="2093"/>
      <c r="AAR232" s="2093"/>
      <c r="AAS232" s="2093"/>
      <c r="AAT232" s="2093"/>
      <c r="AAU232" s="2093"/>
      <c r="AAV232" s="2093"/>
      <c r="AAW232" s="2093"/>
      <c r="AAX232" s="2093"/>
      <c r="AAY232" s="2093"/>
      <c r="AAZ232" s="2093"/>
      <c r="ABA232" s="2093"/>
      <c r="ABB232" s="2093"/>
      <c r="ABC232" s="2093"/>
      <c r="ABD232" s="2093"/>
      <c r="ABE232" s="2093"/>
      <c r="ABF232" s="2093"/>
      <c r="ABG232" s="2093"/>
      <c r="ABH232" s="2093"/>
      <c r="ABI232" s="2093"/>
      <c r="ABJ232" s="2093"/>
      <c r="ABK232" s="2093"/>
      <c r="ABL232" s="2093"/>
      <c r="ABM232" s="2093"/>
      <c r="ABN232" s="2093"/>
      <c r="ABO232" s="2093"/>
      <c r="ABP232" s="2093"/>
      <c r="ABQ232" s="2093"/>
      <c r="ABR232" s="2093"/>
      <c r="ABS232" s="2093"/>
      <c r="ABT232" s="2093"/>
      <c r="ABU232" s="2093"/>
      <c r="ABV232" s="2093"/>
      <c r="ABW232" s="2093"/>
      <c r="ABX232" s="2093"/>
      <c r="ABY232" s="2093"/>
      <c r="ABZ232" s="2093"/>
      <c r="ACA232" s="2093"/>
      <c r="ACB232" s="2093"/>
      <c r="ACC232" s="2093"/>
      <c r="ACD232" s="2093"/>
      <c r="ACE232" s="2093"/>
      <c r="ACF232" s="2093"/>
      <c r="ACG232" s="2093"/>
      <c r="ACH232" s="2093"/>
      <c r="ACI232" s="2093"/>
      <c r="ACJ232" s="2093"/>
      <c r="ACK232" s="2093"/>
      <c r="ACL232" s="2093"/>
      <c r="ACM232" s="2093"/>
      <c r="ACN232" s="2093"/>
      <c r="ACO232" s="2093"/>
      <c r="ACP232" s="2093"/>
      <c r="ACQ232" s="2093"/>
      <c r="ACR232" s="2093"/>
      <c r="ACS232" s="2093"/>
      <c r="ACT232" s="2093"/>
      <c r="ACU232" s="2093"/>
      <c r="ACV232" s="2093"/>
      <c r="ACW232" s="2093"/>
      <c r="ACX232" s="2093"/>
      <c r="ACY232" s="2093"/>
      <c r="ACZ232" s="2093"/>
      <c r="ADA232" s="2093"/>
      <c r="ADB232" s="2093"/>
      <c r="ADC232" s="2093"/>
      <c r="ADD232" s="2093"/>
      <c r="ADE232" s="2093"/>
      <c r="ADF232" s="2093"/>
      <c r="ADG232" s="2093"/>
      <c r="ADH232" s="2093"/>
      <c r="ADI232" s="2093"/>
      <c r="ADJ232" s="2093"/>
      <c r="ADK232" s="2093"/>
      <c r="ADL232" s="2093"/>
      <c r="ADM232" s="2093"/>
      <c r="ADN232" s="2093"/>
      <c r="ADO232" s="2093"/>
      <c r="ADP232" s="2093"/>
      <c r="ADQ232" s="2093"/>
      <c r="ADR232" s="2093"/>
      <c r="ADS232" s="2093"/>
      <c r="ADT232" s="2093"/>
      <c r="ADU232" s="2093"/>
      <c r="ADV232" s="2093"/>
      <c r="ADW232" s="2093"/>
      <c r="ADX232" s="2093"/>
      <c r="ADY232" s="2093"/>
      <c r="ADZ232" s="2093"/>
      <c r="AEA232" s="2093"/>
      <c r="AEB232" s="2093"/>
      <c r="AEC232" s="2093"/>
      <c r="AED232" s="2093"/>
      <c r="AEE232" s="2093"/>
      <c r="AEF232" s="2093"/>
      <c r="AEG232" s="2093"/>
      <c r="AEH232" s="2093"/>
      <c r="AEI232" s="2093"/>
      <c r="AEJ232" s="2093"/>
      <c r="AEK232" s="2093"/>
      <c r="AEL232" s="2093"/>
      <c r="AEM232" s="2093"/>
      <c r="AEN232" s="2093"/>
      <c r="AEO232" s="2093"/>
      <c r="AEP232" s="2093"/>
      <c r="AEQ232" s="2093"/>
      <c r="AER232" s="2093"/>
      <c r="AES232" s="2093"/>
      <c r="AET232" s="2093"/>
      <c r="AEU232" s="2093"/>
      <c r="AEV232" s="2093"/>
      <c r="AEW232" s="2093"/>
      <c r="AEX232" s="2093"/>
      <c r="AEY232" s="2093"/>
      <c r="AEZ232" s="2093"/>
      <c r="AFA232" s="2093"/>
      <c r="AFB232" s="2093"/>
      <c r="AFC232" s="2093"/>
      <c r="AFD232" s="2093"/>
      <c r="AFE232" s="2093"/>
      <c r="AFF232" s="2093"/>
      <c r="AFG232" s="2093"/>
      <c r="AFH232" s="2093"/>
      <c r="AFI232" s="2093"/>
      <c r="AFJ232" s="2093"/>
      <c r="AFK232" s="2093"/>
      <c r="AFL232" s="2093"/>
      <c r="AFM232" s="2093"/>
      <c r="AFN232" s="2093"/>
      <c r="AFO232" s="2093"/>
      <c r="AFP232" s="2093"/>
      <c r="AFQ232" s="2093"/>
      <c r="AFR232" s="2093"/>
      <c r="AFS232" s="2093"/>
      <c r="AFT232" s="2093"/>
      <c r="AFU232" s="2093"/>
      <c r="AFV232" s="2093"/>
      <c r="AFW232" s="2093"/>
      <c r="AFX232" s="2093"/>
      <c r="AFY232" s="2093"/>
      <c r="AFZ232" s="2093"/>
      <c r="AGA232" s="2093"/>
      <c r="AGB232" s="2093"/>
      <c r="AGC232" s="2093"/>
      <c r="AGD232" s="2093"/>
      <c r="AGE232" s="2093"/>
      <c r="AGF232" s="2093"/>
      <c r="AGG232" s="2093"/>
      <c r="AGH232" s="2093"/>
      <c r="AGI232" s="2093"/>
      <c r="AGJ232" s="2093"/>
      <c r="AGK232" s="2093"/>
      <c r="AGL232" s="2093"/>
      <c r="AGM232" s="2093"/>
      <c r="AGN232" s="2093"/>
      <c r="AGO232" s="2093"/>
      <c r="AGP232" s="2093"/>
      <c r="AGQ232" s="2093"/>
      <c r="AGR232" s="2093"/>
      <c r="AGS232" s="2093"/>
      <c r="AGT232" s="2093"/>
      <c r="AGU232" s="2093"/>
      <c r="AGV232" s="2093"/>
      <c r="AGW232" s="2093"/>
      <c r="AGX232" s="2093"/>
      <c r="AGY232" s="2093"/>
      <c r="AGZ232" s="2093"/>
      <c r="AHA232" s="2093"/>
      <c r="AHB232" s="2093"/>
      <c r="AHC232" s="2093"/>
      <c r="AHD232" s="2093"/>
      <c r="AHE232" s="2093"/>
      <c r="AHF232" s="2093"/>
      <c r="AHG232" s="2093"/>
      <c r="AHH232" s="2093"/>
      <c r="AHI232" s="2093"/>
      <c r="AHJ232" s="2093"/>
      <c r="AHK232" s="2093"/>
      <c r="AHL232" s="2093"/>
      <c r="AHM232" s="2093"/>
      <c r="AHN232" s="2093"/>
      <c r="AHO232" s="2093"/>
      <c r="AHP232" s="2093"/>
      <c r="AHQ232" s="2093"/>
      <c r="AHR232" s="2093"/>
      <c r="AHS232" s="2093"/>
      <c r="AHT232" s="2093"/>
      <c r="AHU232" s="2093"/>
      <c r="AHV232" s="2093"/>
      <c r="AHW232" s="2093"/>
      <c r="AHX232" s="2093"/>
      <c r="AHY232" s="2093"/>
      <c r="AHZ232" s="2093"/>
      <c r="AIA232" s="2093"/>
      <c r="AIB232" s="2093"/>
      <c r="AIC232" s="2093"/>
      <c r="AID232" s="2093"/>
      <c r="AIE232" s="2093"/>
      <c r="AIF232" s="2093"/>
      <c r="AIG232" s="2093"/>
      <c r="AIH232" s="2093"/>
      <c r="AII232" s="2093"/>
      <c r="AIJ232" s="2093"/>
      <c r="AIK232" s="2093"/>
      <c r="AIL232" s="2093"/>
      <c r="AIM232" s="2093"/>
      <c r="AIN232" s="2093"/>
      <c r="AIO232" s="2093"/>
      <c r="AIP232" s="2093"/>
      <c r="AIQ232" s="2093"/>
      <c r="AIR232" s="2093"/>
      <c r="AIS232" s="2093"/>
      <c r="AIT232" s="2093"/>
      <c r="AIU232" s="2093"/>
      <c r="AIV232" s="2093"/>
      <c r="AIW232" s="2093"/>
      <c r="AIX232" s="2093"/>
      <c r="AIY232" s="2093"/>
      <c r="AIZ232" s="2093"/>
      <c r="AJA232" s="2093"/>
      <c r="AJB232" s="2093"/>
      <c r="AJC232" s="2093"/>
      <c r="AJD232" s="2093"/>
      <c r="AJE232" s="2093"/>
      <c r="AJF232" s="2093"/>
      <c r="AJG232" s="2093"/>
      <c r="AJH232" s="2093"/>
      <c r="AJI232" s="2093"/>
      <c r="AJJ232" s="2093"/>
      <c r="AJK232" s="2093"/>
      <c r="AJL232" s="2093"/>
      <c r="AJM232" s="2093"/>
      <c r="AJN232" s="2093"/>
      <c r="AJO232" s="2093"/>
      <c r="AJP232" s="2093"/>
      <c r="AJQ232" s="2093"/>
      <c r="AJR232" s="2093"/>
      <c r="AJS232" s="2093"/>
      <c r="AJT232" s="2093"/>
      <c r="AJU232" s="2093"/>
      <c r="AJV232" s="2093"/>
      <c r="AJW232" s="2093"/>
      <c r="AJX232" s="2093"/>
      <c r="AJY232" s="2093"/>
      <c r="AJZ232" s="2093"/>
      <c r="AKA232" s="2093"/>
      <c r="AKB232" s="2093"/>
      <c r="AKC232" s="2093"/>
      <c r="AKD232" s="2093"/>
      <c r="AKE232" s="2093"/>
      <c r="AKF232" s="2093"/>
      <c r="AKG232" s="2093"/>
      <c r="AKH232" s="2093"/>
      <c r="AKI232" s="2093"/>
      <c r="AKJ232" s="2093"/>
      <c r="AKK232" s="2093"/>
      <c r="AKL232" s="2093"/>
      <c r="AKM232" s="2093"/>
      <c r="AKN232" s="2093"/>
      <c r="AKO232" s="2093"/>
      <c r="AKP232" s="2093"/>
      <c r="AKQ232" s="2093"/>
      <c r="AKR232" s="2093"/>
      <c r="AKS232" s="2093"/>
      <c r="AKT232" s="2093"/>
      <c r="AKU232" s="2093"/>
      <c r="AKV232" s="2093"/>
      <c r="AKW232" s="2093"/>
      <c r="AKX232" s="2093"/>
      <c r="AKY232" s="2093"/>
      <c r="AKZ232" s="2093"/>
      <c r="ALA232" s="2093"/>
      <c r="ALB232" s="2093"/>
      <c r="ALC232" s="2093"/>
      <c r="ALD232" s="2093"/>
      <c r="ALE232" s="2093"/>
      <c r="ALF232" s="2093"/>
      <c r="ALG232" s="2093"/>
      <c r="ALH232" s="2093"/>
      <c r="ALI232" s="2093"/>
      <c r="ALJ232" s="2093"/>
      <c r="ALK232" s="2093"/>
      <c r="ALL232" s="2093"/>
      <c r="ALM232" s="2093"/>
      <c r="ALN232" s="2093"/>
      <c r="ALO232" s="2093"/>
      <c r="ALP232" s="2093"/>
      <c r="ALQ232" s="2093"/>
      <c r="ALR232" s="2093"/>
      <c r="ALS232" s="2093"/>
      <c r="ALT232" s="2093"/>
      <c r="ALU232" s="2093"/>
      <c r="ALV232" s="2093"/>
      <c r="ALW232" s="2093"/>
      <c r="ALX232" s="2093"/>
      <c r="ALY232" s="2093"/>
      <c r="ALZ232" s="2093"/>
      <c r="AMA232" s="2093"/>
      <c r="AMB232" s="2093"/>
      <c r="AMC232" s="2093"/>
      <c r="AMD232" s="2093"/>
      <c r="AME232" s="2093"/>
      <c r="AMF232" s="2093"/>
      <c r="AMG232" s="2093"/>
      <c r="AMH232" s="2093"/>
      <c r="AMI232" s="2093"/>
      <c r="AMJ232" s="2093"/>
      <c r="AMK232" s="2093"/>
      <c r="AML232" s="2093"/>
      <c r="AMM232" s="2093"/>
      <c r="AMN232" s="2093"/>
      <c r="AMO232" s="2093"/>
      <c r="AMP232" s="2093"/>
      <c r="AMQ232" s="2093"/>
      <c r="AMR232" s="2093"/>
      <c r="AMS232" s="2093"/>
      <c r="AMT232" s="2093"/>
      <c r="AMU232" s="2093"/>
      <c r="AMV232" s="2093"/>
      <c r="AMW232" s="2093"/>
      <c r="AMX232" s="2093"/>
      <c r="AMY232" s="2093"/>
      <c r="AMZ232" s="2093"/>
      <c r="ANA232" s="2093"/>
      <c r="ANB232" s="2093"/>
      <c r="ANC232" s="2093"/>
      <c r="AND232" s="2093"/>
      <c r="ANE232" s="2093"/>
      <c r="ANF232" s="2093"/>
      <c r="ANG232" s="2093"/>
      <c r="ANH232" s="2093"/>
      <c r="ANI232" s="2093"/>
      <c r="ANJ232" s="2093"/>
      <c r="ANK232" s="2093"/>
      <c r="ANL232" s="2093"/>
      <c r="ANM232" s="2093"/>
      <c r="ANN232" s="2093"/>
      <c r="ANO232" s="2093"/>
      <c r="ANP232" s="2093"/>
      <c r="ANQ232" s="2093"/>
      <c r="ANR232" s="2093"/>
      <c r="ANS232" s="2093"/>
      <c r="ANT232" s="2093"/>
      <c r="ANU232" s="2093"/>
      <c r="ANV232" s="2093"/>
      <c r="ANW232" s="2093"/>
      <c r="ANX232" s="2093"/>
      <c r="ANY232" s="2093"/>
      <c r="ANZ232" s="2093"/>
      <c r="AOA232" s="2093"/>
      <c r="AOB232" s="2093"/>
      <c r="AOC232" s="2093"/>
      <c r="AOD232" s="2093"/>
      <c r="AOE232" s="2093"/>
      <c r="AOF232" s="2093"/>
      <c r="AOG232" s="2093"/>
      <c r="AOH232" s="2093"/>
      <c r="AOI232" s="2093"/>
      <c r="AOJ232" s="2093"/>
      <c r="AOK232" s="2093"/>
      <c r="AOL232" s="2093"/>
      <c r="AOM232" s="2093"/>
      <c r="AON232" s="2093"/>
      <c r="AOO232" s="2093"/>
      <c r="AOP232" s="2093"/>
      <c r="AOQ232" s="2093"/>
      <c r="AOR232" s="2093"/>
      <c r="AOS232" s="2093"/>
      <c r="AOT232" s="2093"/>
      <c r="AOU232" s="2093"/>
      <c r="AOV232" s="2093"/>
      <c r="AOW232" s="2093"/>
      <c r="AOX232" s="2093"/>
      <c r="AOY232" s="2093"/>
      <c r="AOZ232" s="2093"/>
      <c r="APA232" s="2093"/>
      <c r="APB232" s="2093"/>
      <c r="APC232" s="2093"/>
      <c r="APD232" s="2093"/>
      <c r="APE232" s="2093"/>
      <c r="APF232" s="2093"/>
      <c r="APG232" s="2093"/>
      <c r="APH232" s="2093"/>
      <c r="API232" s="2093"/>
      <c r="APJ232" s="2093"/>
      <c r="APK232" s="2093"/>
      <c r="APL232" s="2093"/>
      <c r="APM232" s="2093"/>
      <c r="APN232" s="2093"/>
      <c r="APO232" s="2093"/>
      <c r="APP232" s="2093"/>
      <c r="APQ232" s="2093"/>
      <c r="APR232" s="2093"/>
      <c r="APS232" s="2093"/>
      <c r="APT232" s="2093"/>
      <c r="APU232" s="2093"/>
      <c r="APV232" s="2093"/>
      <c r="APW232" s="2093"/>
      <c r="APX232" s="2093"/>
      <c r="APY232" s="2093"/>
      <c r="APZ232" s="2093"/>
      <c r="AQA232" s="2093"/>
      <c r="AQB232" s="2093"/>
      <c r="AQC232" s="2093"/>
      <c r="AQD232" s="2093"/>
      <c r="AQE232" s="2093"/>
      <c r="AQF232" s="2093"/>
      <c r="AQG232" s="2093"/>
      <c r="AQH232" s="2093"/>
      <c r="AQI232" s="2093"/>
      <c r="AQJ232" s="2093"/>
      <c r="AQK232" s="2093"/>
      <c r="AQL232" s="2093"/>
      <c r="AQM232" s="2093"/>
      <c r="AQN232" s="2093"/>
      <c r="AQO232" s="2093"/>
      <c r="AQP232" s="2093"/>
      <c r="AQQ232" s="2093"/>
      <c r="AQR232" s="2093"/>
      <c r="AQS232" s="2093"/>
      <c r="AQT232" s="2093"/>
      <c r="AQU232" s="2093"/>
      <c r="AQV232" s="2093"/>
      <c r="AQW232" s="2093"/>
      <c r="AQX232" s="2093"/>
      <c r="AQY232" s="2093"/>
      <c r="AQZ232" s="2093"/>
      <c r="ARA232" s="2093"/>
      <c r="ARB232" s="2093"/>
      <c r="ARC232" s="2093"/>
      <c r="ARD232" s="2093"/>
      <c r="ARE232" s="2093"/>
      <c r="ARF232" s="2093"/>
      <c r="ARG232" s="2093"/>
      <c r="ARH232" s="2093"/>
      <c r="ARI232" s="2093"/>
      <c r="ARJ232" s="2093"/>
      <c r="ARK232" s="2093"/>
      <c r="ARL232" s="2093"/>
      <c r="ARM232" s="2093"/>
      <c r="ARN232" s="2093"/>
      <c r="ARO232" s="2093"/>
      <c r="ARP232" s="2093"/>
      <c r="ARQ232" s="2093"/>
      <c r="ARR232" s="2093"/>
      <c r="ARS232" s="2093"/>
      <c r="ART232" s="2093"/>
      <c r="ARU232" s="2093"/>
      <c r="ARV232" s="2093"/>
      <c r="ARW232" s="2093"/>
      <c r="ARX232" s="2093"/>
      <c r="ARY232" s="2093"/>
      <c r="ARZ232" s="2093"/>
      <c r="ASA232" s="2093"/>
      <c r="ASB232" s="2093"/>
      <c r="ASC232" s="2093"/>
      <c r="ASD232" s="2093"/>
      <c r="ASE232" s="2093"/>
      <c r="ASF232" s="2093"/>
      <c r="ASG232" s="2093"/>
      <c r="ASH232" s="2093"/>
      <c r="ASI232" s="2093"/>
      <c r="ASJ232" s="2093"/>
      <c r="ASK232" s="2093"/>
      <c r="ASL232" s="2093"/>
      <c r="ASM232" s="2093"/>
      <c r="ASN232" s="2093"/>
      <c r="ASO232" s="2093"/>
      <c r="ASP232" s="2093"/>
      <c r="ASQ232" s="2093"/>
      <c r="ASR232" s="2093"/>
      <c r="ASS232" s="2093"/>
      <c r="AST232" s="2093"/>
      <c r="ASU232" s="2093"/>
      <c r="ASV232" s="2093"/>
      <c r="ASW232" s="2093"/>
      <c r="ASX232" s="2093"/>
      <c r="ASY232" s="2093"/>
      <c r="ASZ232" s="2093"/>
      <c r="ATA232" s="2093"/>
      <c r="ATB232" s="2093"/>
      <c r="ATC232" s="2093"/>
      <c r="ATD232" s="2093"/>
      <c r="ATE232" s="2093"/>
      <c r="ATF232" s="2093"/>
      <c r="ATG232" s="2093"/>
      <c r="ATH232" s="2093"/>
      <c r="ATI232" s="2093"/>
      <c r="ATJ232" s="2093"/>
      <c r="ATK232" s="2093"/>
      <c r="ATL232" s="2093"/>
      <c r="ATM232" s="2093"/>
      <c r="ATN232" s="2093"/>
      <c r="ATO232" s="2093"/>
      <c r="ATP232" s="2093"/>
      <c r="ATQ232" s="2093"/>
      <c r="ATR232" s="2093"/>
      <c r="ATS232" s="2093"/>
      <c r="ATT232" s="2093"/>
      <c r="ATU232" s="2093"/>
      <c r="ATV232" s="2093"/>
      <c r="ATW232" s="2093"/>
      <c r="ATX232" s="2093"/>
      <c r="ATY232" s="2093"/>
      <c r="ATZ232" s="2093"/>
      <c r="AUA232" s="2093"/>
      <c r="AUB232" s="2093"/>
      <c r="AUC232" s="2093"/>
      <c r="AUD232" s="2093"/>
      <c r="AUE232" s="2093"/>
      <c r="AUF232" s="2093"/>
      <c r="AUG232" s="2093"/>
      <c r="AUH232" s="2093"/>
      <c r="AUI232" s="2093"/>
      <c r="AUJ232" s="2093"/>
      <c r="AUK232" s="2093"/>
      <c r="AUL232" s="2093"/>
      <c r="AUM232" s="2093"/>
      <c r="AUN232" s="2093"/>
      <c r="AUO232" s="2093"/>
      <c r="AUP232" s="2093"/>
      <c r="AUQ232" s="2093"/>
      <c r="AUR232" s="2093"/>
      <c r="AUS232" s="2093"/>
      <c r="AUT232" s="2093"/>
      <c r="AUU232" s="2093"/>
      <c r="AUV232" s="2093"/>
      <c r="AUW232" s="2093"/>
      <c r="AUX232" s="2093"/>
      <c r="AUY232" s="2093"/>
      <c r="AUZ232" s="2093"/>
      <c r="AVA232" s="2093"/>
      <c r="AVB232" s="2093"/>
      <c r="AVC232" s="2093"/>
      <c r="AVD232" s="2093"/>
      <c r="AVE232" s="2093"/>
      <c r="AVF232" s="2093"/>
      <c r="AVG232" s="2093"/>
      <c r="AVH232" s="2093"/>
      <c r="AVI232" s="2093"/>
      <c r="AVJ232" s="2093"/>
      <c r="AVK232" s="2093"/>
      <c r="AVL232" s="2093"/>
      <c r="AVM232" s="2093"/>
      <c r="AVN232" s="2093"/>
      <c r="AVO232" s="2093"/>
      <c r="AVP232" s="2093"/>
      <c r="AVQ232" s="2093"/>
      <c r="AVR232" s="2093"/>
      <c r="AVS232" s="2093"/>
      <c r="AVT232" s="2093"/>
      <c r="AVU232" s="2093"/>
      <c r="AVV232" s="2093"/>
      <c r="AVW232" s="2093"/>
      <c r="AVX232" s="2093"/>
      <c r="AVY232" s="2093"/>
      <c r="AVZ232" s="2093"/>
      <c r="AWA232" s="2093"/>
      <c r="AWB232" s="2093"/>
      <c r="AWC232" s="2093"/>
      <c r="AWD232" s="2093"/>
      <c r="AWE232" s="2093"/>
      <c r="AWF232" s="2093"/>
      <c r="AWG232" s="2093"/>
      <c r="AWH232" s="2093"/>
      <c r="AWI232" s="2093"/>
      <c r="AWJ232" s="2093"/>
      <c r="AWK232" s="2093"/>
      <c r="AWL232" s="2093"/>
      <c r="AWM232" s="2093"/>
      <c r="AWN232" s="2093"/>
      <c r="AWO232" s="2093"/>
      <c r="AWP232" s="2093"/>
      <c r="AWQ232" s="2093"/>
      <c r="AWR232" s="2093"/>
      <c r="AWS232" s="2093"/>
      <c r="AWT232" s="2093"/>
      <c r="AWU232" s="2093"/>
      <c r="AWV232" s="2093"/>
      <c r="AWW232" s="2093"/>
      <c r="AWX232" s="2093"/>
      <c r="AWY232" s="2093"/>
      <c r="AWZ232" s="2093"/>
      <c r="AXA232" s="2093"/>
      <c r="AXB232" s="2093"/>
      <c r="AXC232" s="2093"/>
      <c r="AXD232" s="2093"/>
      <c r="AXE232" s="2093"/>
      <c r="AXF232" s="2093"/>
      <c r="AXG232" s="2093"/>
      <c r="AXH232" s="2093"/>
      <c r="AXI232" s="2093"/>
      <c r="AXJ232" s="2093"/>
    </row>
    <row r="233" spans="1:1310" s="2094" customFormat="1" ht="23.25" customHeight="1">
      <c r="A233" s="2095"/>
      <c r="B233" s="2103"/>
      <c r="C233" s="2103"/>
      <c r="D233" s="2103"/>
      <c r="E233" s="2103"/>
      <c r="F233" s="2100"/>
      <c r="G233" s="2104"/>
      <c r="H233" s="2104"/>
      <c r="I233" s="2104"/>
      <c r="J233" s="2105"/>
      <c r="K233" s="2104"/>
      <c r="L233" s="2104"/>
      <c r="M233" s="2104"/>
      <c r="N233" s="2105"/>
      <c r="O233" s="2098" t="s">
        <v>1727</v>
      </c>
      <c r="P233" s="2098"/>
      <c r="Q233" s="2105"/>
      <c r="R233" s="681"/>
      <c r="S233" s="681"/>
      <c r="T233" s="681"/>
      <c r="U233" s="681"/>
      <c r="V233" s="681"/>
      <c r="W233" s="681"/>
      <c r="X233" s="681"/>
      <c r="Y233" s="681"/>
      <c r="Z233" s="681"/>
      <c r="AA233" s="681"/>
      <c r="AB233" s="681"/>
      <c r="AC233" s="681"/>
      <c r="AD233" s="2093"/>
      <c r="AE233" s="2093"/>
      <c r="AF233" s="2093"/>
      <c r="AG233" s="2093"/>
      <c r="AH233" s="2093"/>
      <c r="AI233" s="2093"/>
      <c r="AJ233" s="2093"/>
      <c r="AK233" s="2093"/>
      <c r="AL233" s="2093"/>
      <c r="AM233" s="2093"/>
      <c r="AN233" s="2093"/>
      <c r="AO233" s="2093"/>
      <c r="AP233" s="2093"/>
      <c r="AQ233" s="2093"/>
      <c r="AR233" s="2093"/>
      <c r="AS233" s="2093"/>
      <c r="AT233" s="2093"/>
      <c r="AU233" s="2093"/>
      <c r="AV233" s="2093"/>
      <c r="AW233" s="2093"/>
      <c r="AX233" s="2093"/>
      <c r="AY233" s="2093"/>
      <c r="AZ233" s="2093"/>
      <c r="BA233" s="2093"/>
      <c r="BB233" s="2093"/>
      <c r="BC233" s="2093"/>
      <c r="BD233" s="2093"/>
      <c r="BE233" s="2093"/>
      <c r="BF233" s="2093"/>
      <c r="BG233" s="2093"/>
      <c r="BH233" s="2093"/>
      <c r="BI233" s="2093"/>
      <c r="BJ233" s="2093"/>
      <c r="BK233" s="2093"/>
      <c r="BL233" s="2093"/>
      <c r="BM233" s="2093"/>
      <c r="BN233" s="2093"/>
      <c r="BO233" s="2093"/>
      <c r="BP233" s="2093"/>
      <c r="BQ233" s="2093"/>
      <c r="BR233" s="2093"/>
      <c r="BS233" s="2093"/>
      <c r="BT233" s="2093"/>
      <c r="BU233" s="2093"/>
      <c r="BV233" s="2093"/>
      <c r="BW233" s="2093"/>
      <c r="BX233" s="2093"/>
      <c r="BY233" s="2093"/>
      <c r="BZ233" s="2093"/>
      <c r="CA233" s="2093"/>
      <c r="CB233" s="2093"/>
      <c r="CC233" s="2093"/>
      <c r="CD233" s="2093"/>
      <c r="CE233" s="2093"/>
      <c r="CF233" s="2093"/>
      <c r="CG233" s="2093"/>
      <c r="CH233" s="2093"/>
      <c r="CI233" s="2093"/>
      <c r="CJ233" s="2093"/>
      <c r="CK233" s="2093"/>
      <c r="CL233" s="2093"/>
      <c r="CM233" s="2093"/>
      <c r="CN233" s="2093"/>
      <c r="CO233" s="2093"/>
      <c r="CP233" s="2093"/>
      <c r="CQ233" s="2093"/>
      <c r="CR233" s="2093"/>
      <c r="CS233" s="2093"/>
      <c r="CT233" s="2093"/>
      <c r="CU233" s="2093"/>
      <c r="CV233" s="2093"/>
      <c r="CW233" s="2093"/>
      <c r="CX233" s="2093"/>
      <c r="CY233" s="2093"/>
      <c r="CZ233" s="2093"/>
      <c r="DA233" s="2093"/>
      <c r="DB233" s="2093"/>
      <c r="DC233" s="2093"/>
      <c r="DD233" s="2093"/>
      <c r="DE233" s="2093"/>
      <c r="DF233" s="2093"/>
      <c r="DG233" s="2093"/>
      <c r="DH233" s="2093"/>
      <c r="DI233" s="2093"/>
      <c r="DJ233" s="2093"/>
      <c r="DK233" s="2093"/>
      <c r="DL233" s="2093"/>
      <c r="DM233" s="2093"/>
      <c r="DN233" s="2093"/>
      <c r="DO233" s="2093"/>
      <c r="DP233" s="2093"/>
      <c r="DQ233" s="2093"/>
      <c r="DR233" s="2093"/>
      <c r="DS233" s="2093"/>
      <c r="DT233" s="2093"/>
      <c r="DU233" s="2093"/>
      <c r="DV233" s="2093"/>
      <c r="DW233" s="2093"/>
      <c r="DX233" s="2093"/>
      <c r="DY233" s="2093"/>
      <c r="DZ233" s="2093"/>
      <c r="EA233" s="2093"/>
      <c r="EB233" s="2093"/>
      <c r="EC233" s="2093"/>
      <c r="ED233" s="2093"/>
      <c r="EE233" s="2093"/>
      <c r="EF233" s="2093"/>
      <c r="EG233" s="2093"/>
      <c r="EH233" s="2093"/>
      <c r="EI233" s="2093"/>
      <c r="EJ233" s="2093"/>
      <c r="EK233" s="2093"/>
      <c r="EL233" s="2093"/>
      <c r="EM233" s="2093"/>
      <c r="EN233" s="2093"/>
      <c r="EO233" s="2093"/>
      <c r="EP233" s="2093"/>
      <c r="EQ233" s="2093"/>
      <c r="ER233" s="2093"/>
      <c r="ES233" s="2093"/>
      <c r="ET233" s="2093"/>
      <c r="EU233" s="2093"/>
      <c r="EV233" s="2093"/>
      <c r="EW233" s="2093"/>
      <c r="EX233" s="2093"/>
      <c r="EY233" s="2093"/>
      <c r="EZ233" s="2093"/>
      <c r="FA233" s="2093"/>
      <c r="FB233" s="2093"/>
      <c r="FC233" s="2093"/>
      <c r="FD233" s="2093"/>
      <c r="FE233" s="2093"/>
      <c r="FF233" s="2093"/>
      <c r="FG233" s="2093"/>
      <c r="FH233" s="2093"/>
      <c r="FI233" s="2093"/>
      <c r="FJ233" s="2093"/>
      <c r="FK233" s="2093"/>
      <c r="FL233" s="2093"/>
      <c r="FM233" s="2093"/>
      <c r="FN233" s="2093"/>
      <c r="FO233" s="2093"/>
      <c r="FP233" s="2093"/>
      <c r="FQ233" s="2093"/>
      <c r="FR233" s="2093"/>
      <c r="FS233" s="2093"/>
      <c r="FT233" s="2093"/>
      <c r="FU233" s="2093"/>
      <c r="FV233" s="2093"/>
      <c r="FW233" s="2093"/>
      <c r="FX233" s="2093"/>
      <c r="FY233" s="2093"/>
      <c r="FZ233" s="2093"/>
      <c r="GA233" s="2093"/>
      <c r="GB233" s="2093"/>
      <c r="GC233" s="2093"/>
      <c r="GD233" s="2093"/>
      <c r="GE233" s="2093"/>
      <c r="GF233" s="2093"/>
      <c r="GG233" s="2093"/>
      <c r="GH233" s="2093"/>
      <c r="GI233" s="2093"/>
      <c r="GJ233" s="2093"/>
      <c r="GK233" s="2093"/>
      <c r="GL233" s="2093"/>
      <c r="GM233" s="2093"/>
      <c r="GN233" s="2093"/>
      <c r="GO233" s="2093"/>
      <c r="GP233" s="2093"/>
      <c r="GQ233" s="2093"/>
      <c r="GR233" s="2093"/>
      <c r="GS233" s="2093"/>
      <c r="GT233" s="2093"/>
      <c r="GU233" s="2093"/>
      <c r="GV233" s="2093"/>
      <c r="GW233" s="2093"/>
      <c r="GX233" s="2093"/>
      <c r="GY233" s="2093"/>
      <c r="GZ233" s="2093"/>
      <c r="HA233" s="2093"/>
      <c r="HB233" s="2093"/>
      <c r="HC233" s="2093"/>
      <c r="HD233" s="2093"/>
      <c r="HE233" s="2093"/>
      <c r="HF233" s="2093"/>
      <c r="HG233" s="2093"/>
      <c r="HH233" s="2093"/>
      <c r="HI233" s="2093"/>
      <c r="HJ233" s="2093"/>
      <c r="HK233" s="2093"/>
      <c r="HL233" s="2093"/>
      <c r="HM233" s="2093"/>
      <c r="HN233" s="2093"/>
      <c r="HO233" s="2093"/>
      <c r="HP233" s="2093"/>
      <c r="HQ233" s="2093"/>
      <c r="HR233" s="2093"/>
      <c r="HS233" s="2093"/>
      <c r="HT233" s="2093"/>
      <c r="HU233" s="2093"/>
      <c r="HV233" s="2093"/>
      <c r="HW233" s="2093"/>
      <c r="HX233" s="2093"/>
      <c r="HY233" s="2093"/>
      <c r="HZ233" s="2093"/>
      <c r="IA233" s="2093"/>
      <c r="IB233" s="2093"/>
      <c r="IC233" s="2093"/>
      <c r="ID233" s="2093"/>
      <c r="IE233" s="2093"/>
      <c r="IF233" s="2093"/>
      <c r="IG233" s="2093"/>
      <c r="IH233" s="2093"/>
      <c r="II233" s="2093"/>
      <c r="IJ233" s="2093"/>
      <c r="IK233" s="2093"/>
      <c r="IL233" s="2093"/>
      <c r="IM233" s="2093"/>
      <c r="IN233" s="2093"/>
      <c r="IO233" s="2093"/>
      <c r="IP233" s="2093"/>
      <c r="IQ233" s="2093"/>
      <c r="IR233" s="2093"/>
      <c r="IS233" s="2093"/>
      <c r="IT233" s="2093"/>
      <c r="IU233" s="2093"/>
      <c r="IV233" s="2093"/>
      <c r="IW233" s="2093"/>
      <c r="IX233" s="2093"/>
      <c r="IY233" s="2093"/>
      <c r="IZ233" s="2093"/>
      <c r="JA233" s="2093"/>
      <c r="JB233" s="2093"/>
      <c r="JC233" s="2093"/>
      <c r="JD233" s="2093"/>
      <c r="JE233" s="2093"/>
      <c r="JF233" s="2093"/>
      <c r="JG233" s="2093"/>
      <c r="JH233" s="2093"/>
      <c r="JI233" s="2093"/>
      <c r="JJ233" s="2093"/>
      <c r="JK233" s="2093"/>
      <c r="JL233" s="2093"/>
      <c r="JM233" s="2093"/>
      <c r="JN233" s="2093"/>
      <c r="JO233" s="2093"/>
      <c r="JP233" s="2093"/>
      <c r="JQ233" s="2093"/>
      <c r="JR233" s="2093"/>
      <c r="JS233" s="2093"/>
      <c r="JT233" s="2093"/>
      <c r="JU233" s="2093"/>
      <c r="JV233" s="2093"/>
      <c r="JW233" s="2093"/>
      <c r="JX233" s="2093"/>
      <c r="JY233" s="2093"/>
      <c r="JZ233" s="2093"/>
      <c r="KA233" s="2093"/>
      <c r="KB233" s="2093"/>
      <c r="KC233" s="2093"/>
      <c r="KD233" s="2093"/>
      <c r="KE233" s="2093"/>
      <c r="KF233" s="2093"/>
      <c r="KG233" s="2093"/>
      <c r="KH233" s="2093"/>
      <c r="KI233" s="2093"/>
      <c r="KJ233" s="2093"/>
      <c r="KK233" s="2093"/>
      <c r="KL233" s="2093"/>
      <c r="KM233" s="2093"/>
      <c r="KN233" s="2093"/>
      <c r="KO233" s="2093"/>
      <c r="KP233" s="2093"/>
      <c r="KQ233" s="2093"/>
      <c r="KR233" s="2093"/>
      <c r="KS233" s="2093"/>
      <c r="KT233" s="2093"/>
      <c r="KU233" s="2093"/>
      <c r="KV233" s="2093"/>
      <c r="KW233" s="2093"/>
      <c r="KX233" s="2093"/>
      <c r="KY233" s="2093"/>
      <c r="KZ233" s="2093"/>
      <c r="LA233" s="2093"/>
      <c r="LB233" s="2093"/>
      <c r="LC233" s="2093"/>
      <c r="LD233" s="2093"/>
      <c r="LE233" s="2093"/>
      <c r="LF233" s="2093"/>
      <c r="LG233" s="2093"/>
      <c r="LH233" s="2093"/>
      <c r="LI233" s="2093"/>
      <c r="LJ233" s="2093"/>
      <c r="LK233" s="2093"/>
      <c r="LL233" s="2093"/>
      <c r="LM233" s="2093"/>
      <c r="LN233" s="2093"/>
      <c r="LO233" s="2093"/>
      <c r="LP233" s="2093"/>
      <c r="LQ233" s="2093"/>
      <c r="LR233" s="2093"/>
      <c r="LS233" s="2093"/>
      <c r="LT233" s="2093"/>
      <c r="LU233" s="2093"/>
      <c r="LV233" s="2093"/>
      <c r="LW233" s="2093"/>
      <c r="LX233" s="2093"/>
      <c r="LY233" s="2093"/>
      <c r="LZ233" s="2093"/>
      <c r="MA233" s="2093"/>
      <c r="MB233" s="2093"/>
      <c r="MC233" s="2093"/>
      <c r="MD233" s="2093"/>
      <c r="ME233" s="2093"/>
      <c r="MF233" s="2093"/>
      <c r="MG233" s="2093"/>
      <c r="MH233" s="2093"/>
      <c r="MI233" s="2093"/>
      <c r="MJ233" s="2093"/>
      <c r="MK233" s="2093"/>
      <c r="ML233" s="2093"/>
      <c r="MM233" s="2093"/>
      <c r="MN233" s="2093"/>
      <c r="MO233" s="2093"/>
      <c r="MP233" s="2093"/>
      <c r="MQ233" s="2093"/>
      <c r="MR233" s="2093"/>
      <c r="MS233" s="2093"/>
      <c r="MT233" s="2093"/>
      <c r="MU233" s="2093"/>
      <c r="MV233" s="2093"/>
      <c r="MW233" s="2093"/>
      <c r="MX233" s="2093"/>
      <c r="MY233" s="2093"/>
      <c r="MZ233" s="2093"/>
      <c r="NA233" s="2093"/>
      <c r="NB233" s="2093"/>
      <c r="NC233" s="2093"/>
      <c r="ND233" s="2093"/>
      <c r="NE233" s="2093"/>
      <c r="NF233" s="2093"/>
      <c r="NG233" s="2093"/>
      <c r="NH233" s="2093"/>
      <c r="NI233" s="2093"/>
      <c r="NJ233" s="2093"/>
      <c r="NK233" s="2093"/>
      <c r="NL233" s="2093"/>
      <c r="NM233" s="2093"/>
      <c r="NN233" s="2093"/>
      <c r="NO233" s="2093"/>
      <c r="NP233" s="2093"/>
      <c r="NQ233" s="2093"/>
      <c r="NR233" s="2093"/>
      <c r="NS233" s="2093"/>
      <c r="NT233" s="2093"/>
      <c r="NU233" s="2093"/>
      <c r="NV233" s="2093"/>
      <c r="NW233" s="2093"/>
      <c r="NX233" s="2093"/>
      <c r="NY233" s="2093"/>
      <c r="NZ233" s="2093"/>
      <c r="OA233" s="2093"/>
      <c r="OB233" s="2093"/>
      <c r="OC233" s="2093"/>
      <c r="OD233" s="2093"/>
      <c r="OE233" s="2093"/>
      <c r="OF233" s="2093"/>
      <c r="OG233" s="2093"/>
      <c r="OH233" s="2093"/>
      <c r="OI233" s="2093"/>
      <c r="OJ233" s="2093"/>
      <c r="OK233" s="2093"/>
      <c r="OL233" s="2093"/>
      <c r="OM233" s="2093"/>
      <c r="ON233" s="2093"/>
      <c r="OO233" s="2093"/>
      <c r="OP233" s="2093"/>
      <c r="OQ233" s="2093"/>
      <c r="OR233" s="2093"/>
      <c r="OS233" s="2093"/>
      <c r="OT233" s="2093"/>
      <c r="OU233" s="2093"/>
      <c r="OV233" s="2093"/>
      <c r="OW233" s="2093"/>
      <c r="OX233" s="2093"/>
      <c r="OY233" s="2093"/>
      <c r="OZ233" s="2093"/>
      <c r="PA233" s="2093"/>
      <c r="PB233" s="2093"/>
      <c r="PC233" s="2093"/>
      <c r="PD233" s="2093"/>
      <c r="PE233" s="2093"/>
      <c r="PF233" s="2093"/>
      <c r="PG233" s="2093"/>
      <c r="PH233" s="2093"/>
      <c r="PI233" s="2093"/>
      <c r="PJ233" s="2093"/>
      <c r="PK233" s="2093"/>
      <c r="PL233" s="2093"/>
      <c r="PM233" s="2093"/>
      <c r="PN233" s="2093"/>
      <c r="PO233" s="2093"/>
      <c r="PP233" s="2093"/>
      <c r="PQ233" s="2093"/>
      <c r="PR233" s="2093"/>
      <c r="PS233" s="2093"/>
      <c r="PT233" s="2093"/>
      <c r="PU233" s="2093"/>
      <c r="PV233" s="2093"/>
      <c r="PW233" s="2093"/>
      <c r="PX233" s="2093"/>
      <c r="PY233" s="2093"/>
      <c r="PZ233" s="2093"/>
      <c r="QA233" s="2093"/>
      <c r="QB233" s="2093"/>
      <c r="QC233" s="2093"/>
      <c r="QD233" s="2093"/>
      <c r="QE233" s="2093"/>
      <c r="QF233" s="2093"/>
      <c r="QG233" s="2093"/>
      <c r="QH233" s="2093"/>
      <c r="QI233" s="2093"/>
      <c r="QJ233" s="2093"/>
      <c r="QK233" s="2093"/>
      <c r="QL233" s="2093"/>
      <c r="QM233" s="2093"/>
      <c r="QN233" s="2093"/>
      <c r="QO233" s="2093"/>
      <c r="QP233" s="2093"/>
      <c r="QQ233" s="2093"/>
      <c r="QR233" s="2093"/>
      <c r="QS233" s="2093"/>
      <c r="QT233" s="2093"/>
      <c r="QU233" s="2093"/>
      <c r="QV233" s="2093"/>
      <c r="QW233" s="2093"/>
      <c r="QX233" s="2093"/>
      <c r="QY233" s="2093"/>
      <c r="QZ233" s="2093"/>
      <c r="RA233" s="2093"/>
      <c r="RB233" s="2093"/>
      <c r="RC233" s="2093"/>
      <c r="RD233" s="2093"/>
      <c r="RE233" s="2093"/>
      <c r="RF233" s="2093"/>
      <c r="RG233" s="2093"/>
      <c r="RH233" s="2093"/>
      <c r="RI233" s="2093"/>
      <c r="RJ233" s="2093"/>
      <c r="RK233" s="2093"/>
      <c r="RL233" s="2093"/>
      <c r="RM233" s="2093"/>
      <c r="RN233" s="2093"/>
      <c r="RO233" s="2093"/>
      <c r="RP233" s="2093"/>
      <c r="RQ233" s="2093"/>
      <c r="RR233" s="2093"/>
      <c r="RS233" s="2093"/>
      <c r="RT233" s="2093"/>
      <c r="RU233" s="2093"/>
      <c r="RV233" s="2093"/>
      <c r="RW233" s="2093"/>
      <c r="RX233" s="2093"/>
      <c r="RY233" s="2093"/>
      <c r="RZ233" s="2093"/>
      <c r="SA233" s="2093"/>
      <c r="SB233" s="2093"/>
      <c r="SC233" s="2093"/>
      <c r="SD233" s="2093"/>
      <c r="SE233" s="2093"/>
      <c r="SF233" s="2093"/>
      <c r="SG233" s="2093"/>
      <c r="SH233" s="2093"/>
      <c r="SI233" s="2093"/>
      <c r="SJ233" s="2093"/>
      <c r="SK233" s="2093"/>
      <c r="SL233" s="2093"/>
      <c r="SM233" s="2093"/>
      <c r="SN233" s="2093"/>
      <c r="SO233" s="2093"/>
      <c r="SP233" s="2093"/>
      <c r="SQ233" s="2093"/>
      <c r="SR233" s="2093"/>
      <c r="SS233" s="2093"/>
      <c r="ST233" s="2093"/>
      <c r="SU233" s="2093"/>
      <c r="SV233" s="2093"/>
      <c r="SW233" s="2093"/>
      <c r="SX233" s="2093"/>
      <c r="SY233" s="2093"/>
      <c r="SZ233" s="2093"/>
      <c r="TA233" s="2093"/>
      <c r="TB233" s="2093"/>
      <c r="TC233" s="2093"/>
      <c r="TD233" s="2093"/>
      <c r="TE233" s="2093"/>
      <c r="TF233" s="2093"/>
      <c r="TG233" s="2093"/>
      <c r="TH233" s="2093"/>
      <c r="TI233" s="2093"/>
      <c r="TJ233" s="2093"/>
      <c r="TK233" s="2093"/>
      <c r="TL233" s="2093"/>
      <c r="TM233" s="2093"/>
      <c r="TN233" s="2093"/>
      <c r="TO233" s="2093"/>
      <c r="TP233" s="2093"/>
      <c r="TQ233" s="2093"/>
      <c r="TR233" s="2093"/>
      <c r="TS233" s="2093"/>
      <c r="TT233" s="2093"/>
      <c r="TU233" s="2093"/>
      <c r="TV233" s="2093"/>
      <c r="TW233" s="2093"/>
      <c r="TX233" s="2093"/>
      <c r="TY233" s="2093"/>
      <c r="TZ233" s="2093"/>
      <c r="UA233" s="2093"/>
      <c r="UB233" s="2093"/>
      <c r="UC233" s="2093"/>
      <c r="UD233" s="2093"/>
      <c r="UE233" s="2093"/>
      <c r="UF233" s="2093"/>
      <c r="UG233" s="2093"/>
      <c r="UH233" s="2093"/>
      <c r="UI233" s="2093"/>
      <c r="UJ233" s="2093"/>
      <c r="UK233" s="2093"/>
      <c r="UL233" s="2093"/>
      <c r="UM233" s="2093"/>
      <c r="UN233" s="2093"/>
      <c r="UO233" s="2093"/>
      <c r="UP233" s="2093"/>
      <c r="UQ233" s="2093"/>
      <c r="UR233" s="2093"/>
      <c r="US233" s="2093"/>
      <c r="UT233" s="2093"/>
      <c r="UU233" s="2093"/>
      <c r="UV233" s="2093"/>
      <c r="UW233" s="2093"/>
      <c r="UX233" s="2093"/>
      <c r="UY233" s="2093"/>
      <c r="UZ233" s="2093"/>
      <c r="VA233" s="2093"/>
      <c r="VB233" s="2093"/>
      <c r="VC233" s="2093"/>
      <c r="VD233" s="2093"/>
      <c r="VE233" s="2093"/>
      <c r="VF233" s="2093"/>
      <c r="VG233" s="2093"/>
      <c r="VH233" s="2093"/>
      <c r="VI233" s="2093"/>
      <c r="VJ233" s="2093"/>
      <c r="VK233" s="2093"/>
      <c r="VL233" s="2093"/>
      <c r="VM233" s="2093"/>
      <c r="VN233" s="2093"/>
      <c r="VO233" s="2093"/>
      <c r="VP233" s="2093"/>
      <c r="VQ233" s="2093"/>
      <c r="VR233" s="2093"/>
      <c r="VS233" s="2093"/>
      <c r="VT233" s="2093"/>
      <c r="VU233" s="2093"/>
      <c r="VV233" s="2093"/>
      <c r="VW233" s="2093"/>
      <c r="VX233" s="2093"/>
      <c r="VY233" s="2093"/>
      <c r="VZ233" s="2093"/>
      <c r="WA233" s="2093"/>
      <c r="WB233" s="2093"/>
      <c r="WC233" s="2093"/>
      <c r="WD233" s="2093"/>
      <c r="WE233" s="2093"/>
      <c r="WF233" s="2093"/>
      <c r="WG233" s="2093"/>
      <c r="WH233" s="2093"/>
      <c r="WI233" s="2093"/>
      <c r="WJ233" s="2093"/>
      <c r="WK233" s="2093"/>
      <c r="WL233" s="2093"/>
      <c r="WM233" s="2093"/>
      <c r="WN233" s="2093"/>
      <c r="WO233" s="2093"/>
      <c r="WP233" s="2093"/>
      <c r="WQ233" s="2093"/>
      <c r="WR233" s="2093"/>
      <c r="WS233" s="2093"/>
      <c r="WT233" s="2093"/>
      <c r="WU233" s="2093"/>
      <c r="WV233" s="2093"/>
      <c r="WW233" s="2093"/>
      <c r="WX233" s="2093"/>
      <c r="WY233" s="2093"/>
      <c r="WZ233" s="2093"/>
      <c r="XA233" s="2093"/>
      <c r="XB233" s="2093"/>
      <c r="XC233" s="2093"/>
      <c r="XD233" s="2093"/>
      <c r="XE233" s="2093"/>
      <c r="XF233" s="2093"/>
      <c r="XG233" s="2093"/>
      <c r="XH233" s="2093"/>
      <c r="XI233" s="2093"/>
      <c r="XJ233" s="2093"/>
      <c r="XK233" s="2093"/>
      <c r="XL233" s="2093"/>
      <c r="XM233" s="2093"/>
      <c r="XN233" s="2093"/>
      <c r="XO233" s="2093"/>
      <c r="XP233" s="2093"/>
      <c r="XQ233" s="2093"/>
      <c r="XR233" s="2093"/>
      <c r="XS233" s="2093"/>
      <c r="XT233" s="2093"/>
      <c r="XU233" s="2093"/>
      <c r="XV233" s="2093"/>
      <c r="XW233" s="2093"/>
      <c r="XX233" s="2093"/>
      <c r="XY233" s="2093"/>
      <c r="XZ233" s="2093"/>
      <c r="YA233" s="2093"/>
      <c r="YB233" s="2093"/>
      <c r="YC233" s="2093"/>
      <c r="YD233" s="2093"/>
      <c r="YE233" s="2093"/>
      <c r="YF233" s="2093"/>
      <c r="YG233" s="2093"/>
      <c r="YH233" s="2093"/>
      <c r="YI233" s="2093"/>
      <c r="YJ233" s="2093"/>
      <c r="YK233" s="2093"/>
      <c r="YL233" s="2093"/>
      <c r="YM233" s="2093"/>
      <c r="YN233" s="2093"/>
      <c r="YO233" s="2093"/>
      <c r="YP233" s="2093"/>
      <c r="YQ233" s="2093"/>
      <c r="YR233" s="2093"/>
      <c r="YS233" s="2093"/>
      <c r="YT233" s="2093"/>
      <c r="YU233" s="2093"/>
      <c r="YV233" s="2093"/>
      <c r="YW233" s="2093"/>
      <c r="YX233" s="2093"/>
      <c r="YY233" s="2093"/>
      <c r="YZ233" s="2093"/>
      <c r="ZA233" s="2093"/>
      <c r="ZB233" s="2093"/>
      <c r="ZC233" s="2093"/>
      <c r="ZD233" s="2093"/>
      <c r="ZE233" s="2093"/>
      <c r="ZF233" s="2093"/>
      <c r="ZG233" s="2093"/>
      <c r="ZH233" s="2093"/>
      <c r="ZI233" s="2093"/>
      <c r="ZJ233" s="2093"/>
      <c r="ZK233" s="2093"/>
      <c r="ZL233" s="2093"/>
      <c r="ZM233" s="2093"/>
      <c r="ZN233" s="2093"/>
      <c r="ZO233" s="2093"/>
      <c r="ZP233" s="2093"/>
      <c r="ZQ233" s="2093"/>
      <c r="ZR233" s="2093"/>
      <c r="ZS233" s="2093"/>
      <c r="ZT233" s="2093"/>
      <c r="ZU233" s="2093"/>
      <c r="ZV233" s="2093"/>
      <c r="ZW233" s="2093"/>
      <c r="ZX233" s="2093"/>
      <c r="ZY233" s="2093"/>
      <c r="ZZ233" s="2093"/>
      <c r="AAA233" s="2093"/>
      <c r="AAB233" s="2093"/>
      <c r="AAC233" s="2093"/>
      <c r="AAD233" s="2093"/>
      <c r="AAE233" s="2093"/>
      <c r="AAF233" s="2093"/>
      <c r="AAG233" s="2093"/>
      <c r="AAH233" s="2093"/>
      <c r="AAI233" s="2093"/>
      <c r="AAJ233" s="2093"/>
      <c r="AAK233" s="2093"/>
      <c r="AAL233" s="2093"/>
      <c r="AAM233" s="2093"/>
      <c r="AAN233" s="2093"/>
      <c r="AAO233" s="2093"/>
      <c r="AAP233" s="2093"/>
      <c r="AAQ233" s="2093"/>
      <c r="AAR233" s="2093"/>
      <c r="AAS233" s="2093"/>
      <c r="AAT233" s="2093"/>
      <c r="AAU233" s="2093"/>
      <c r="AAV233" s="2093"/>
      <c r="AAW233" s="2093"/>
      <c r="AAX233" s="2093"/>
      <c r="AAY233" s="2093"/>
      <c r="AAZ233" s="2093"/>
      <c r="ABA233" s="2093"/>
      <c r="ABB233" s="2093"/>
      <c r="ABC233" s="2093"/>
      <c r="ABD233" s="2093"/>
      <c r="ABE233" s="2093"/>
      <c r="ABF233" s="2093"/>
      <c r="ABG233" s="2093"/>
      <c r="ABH233" s="2093"/>
      <c r="ABI233" s="2093"/>
      <c r="ABJ233" s="2093"/>
      <c r="ABK233" s="2093"/>
      <c r="ABL233" s="2093"/>
      <c r="ABM233" s="2093"/>
      <c r="ABN233" s="2093"/>
      <c r="ABO233" s="2093"/>
      <c r="ABP233" s="2093"/>
      <c r="ABQ233" s="2093"/>
      <c r="ABR233" s="2093"/>
      <c r="ABS233" s="2093"/>
      <c r="ABT233" s="2093"/>
      <c r="ABU233" s="2093"/>
      <c r="ABV233" s="2093"/>
      <c r="ABW233" s="2093"/>
      <c r="ABX233" s="2093"/>
      <c r="ABY233" s="2093"/>
      <c r="ABZ233" s="2093"/>
      <c r="ACA233" s="2093"/>
      <c r="ACB233" s="2093"/>
      <c r="ACC233" s="2093"/>
      <c r="ACD233" s="2093"/>
      <c r="ACE233" s="2093"/>
      <c r="ACF233" s="2093"/>
      <c r="ACG233" s="2093"/>
      <c r="ACH233" s="2093"/>
      <c r="ACI233" s="2093"/>
      <c r="ACJ233" s="2093"/>
      <c r="ACK233" s="2093"/>
      <c r="ACL233" s="2093"/>
      <c r="ACM233" s="2093"/>
      <c r="ACN233" s="2093"/>
      <c r="ACO233" s="2093"/>
      <c r="ACP233" s="2093"/>
      <c r="ACQ233" s="2093"/>
      <c r="ACR233" s="2093"/>
      <c r="ACS233" s="2093"/>
      <c r="ACT233" s="2093"/>
      <c r="ACU233" s="2093"/>
      <c r="ACV233" s="2093"/>
      <c r="ACW233" s="2093"/>
      <c r="ACX233" s="2093"/>
      <c r="ACY233" s="2093"/>
      <c r="ACZ233" s="2093"/>
      <c r="ADA233" s="2093"/>
      <c r="ADB233" s="2093"/>
      <c r="ADC233" s="2093"/>
      <c r="ADD233" s="2093"/>
      <c r="ADE233" s="2093"/>
      <c r="ADF233" s="2093"/>
      <c r="ADG233" s="2093"/>
      <c r="ADH233" s="2093"/>
      <c r="ADI233" s="2093"/>
      <c r="ADJ233" s="2093"/>
      <c r="ADK233" s="2093"/>
      <c r="ADL233" s="2093"/>
      <c r="ADM233" s="2093"/>
      <c r="ADN233" s="2093"/>
      <c r="ADO233" s="2093"/>
      <c r="ADP233" s="2093"/>
      <c r="ADQ233" s="2093"/>
      <c r="ADR233" s="2093"/>
      <c r="ADS233" s="2093"/>
      <c r="ADT233" s="2093"/>
      <c r="ADU233" s="2093"/>
      <c r="ADV233" s="2093"/>
      <c r="ADW233" s="2093"/>
      <c r="ADX233" s="2093"/>
      <c r="ADY233" s="2093"/>
      <c r="ADZ233" s="2093"/>
      <c r="AEA233" s="2093"/>
      <c r="AEB233" s="2093"/>
      <c r="AEC233" s="2093"/>
      <c r="AED233" s="2093"/>
      <c r="AEE233" s="2093"/>
      <c r="AEF233" s="2093"/>
      <c r="AEG233" s="2093"/>
      <c r="AEH233" s="2093"/>
      <c r="AEI233" s="2093"/>
      <c r="AEJ233" s="2093"/>
      <c r="AEK233" s="2093"/>
      <c r="AEL233" s="2093"/>
      <c r="AEM233" s="2093"/>
      <c r="AEN233" s="2093"/>
      <c r="AEO233" s="2093"/>
      <c r="AEP233" s="2093"/>
      <c r="AEQ233" s="2093"/>
      <c r="AER233" s="2093"/>
      <c r="AES233" s="2093"/>
      <c r="AET233" s="2093"/>
      <c r="AEU233" s="2093"/>
      <c r="AEV233" s="2093"/>
      <c r="AEW233" s="2093"/>
      <c r="AEX233" s="2093"/>
      <c r="AEY233" s="2093"/>
      <c r="AEZ233" s="2093"/>
      <c r="AFA233" s="2093"/>
      <c r="AFB233" s="2093"/>
      <c r="AFC233" s="2093"/>
      <c r="AFD233" s="2093"/>
      <c r="AFE233" s="2093"/>
      <c r="AFF233" s="2093"/>
      <c r="AFG233" s="2093"/>
      <c r="AFH233" s="2093"/>
      <c r="AFI233" s="2093"/>
      <c r="AFJ233" s="2093"/>
      <c r="AFK233" s="2093"/>
      <c r="AFL233" s="2093"/>
      <c r="AFM233" s="2093"/>
      <c r="AFN233" s="2093"/>
      <c r="AFO233" s="2093"/>
      <c r="AFP233" s="2093"/>
      <c r="AFQ233" s="2093"/>
      <c r="AFR233" s="2093"/>
      <c r="AFS233" s="2093"/>
      <c r="AFT233" s="2093"/>
      <c r="AFU233" s="2093"/>
      <c r="AFV233" s="2093"/>
      <c r="AFW233" s="2093"/>
      <c r="AFX233" s="2093"/>
      <c r="AFY233" s="2093"/>
      <c r="AFZ233" s="2093"/>
      <c r="AGA233" s="2093"/>
      <c r="AGB233" s="2093"/>
      <c r="AGC233" s="2093"/>
      <c r="AGD233" s="2093"/>
      <c r="AGE233" s="2093"/>
      <c r="AGF233" s="2093"/>
      <c r="AGG233" s="2093"/>
      <c r="AGH233" s="2093"/>
      <c r="AGI233" s="2093"/>
      <c r="AGJ233" s="2093"/>
      <c r="AGK233" s="2093"/>
      <c r="AGL233" s="2093"/>
      <c r="AGM233" s="2093"/>
      <c r="AGN233" s="2093"/>
      <c r="AGO233" s="2093"/>
      <c r="AGP233" s="2093"/>
      <c r="AGQ233" s="2093"/>
      <c r="AGR233" s="2093"/>
      <c r="AGS233" s="2093"/>
      <c r="AGT233" s="2093"/>
      <c r="AGU233" s="2093"/>
      <c r="AGV233" s="2093"/>
      <c r="AGW233" s="2093"/>
      <c r="AGX233" s="2093"/>
      <c r="AGY233" s="2093"/>
      <c r="AGZ233" s="2093"/>
      <c r="AHA233" s="2093"/>
      <c r="AHB233" s="2093"/>
      <c r="AHC233" s="2093"/>
      <c r="AHD233" s="2093"/>
      <c r="AHE233" s="2093"/>
      <c r="AHF233" s="2093"/>
      <c r="AHG233" s="2093"/>
      <c r="AHH233" s="2093"/>
      <c r="AHI233" s="2093"/>
      <c r="AHJ233" s="2093"/>
      <c r="AHK233" s="2093"/>
      <c r="AHL233" s="2093"/>
      <c r="AHM233" s="2093"/>
      <c r="AHN233" s="2093"/>
      <c r="AHO233" s="2093"/>
      <c r="AHP233" s="2093"/>
      <c r="AHQ233" s="2093"/>
      <c r="AHR233" s="2093"/>
      <c r="AHS233" s="2093"/>
      <c r="AHT233" s="2093"/>
      <c r="AHU233" s="2093"/>
      <c r="AHV233" s="2093"/>
      <c r="AHW233" s="2093"/>
      <c r="AHX233" s="2093"/>
      <c r="AHY233" s="2093"/>
      <c r="AHZ233" s="2093"/>
      <c r="AIA233" s="2093"/>
      <c r="AIB233" s="2093"/>
      <c r="AIC233" s="2093"/>
      <c r="AID233" s="2093"/>
      <c r="AIE233" s="2093"/>
      <c r="AIF233" s="2093"/>
      <c r="AIG233" s="2093"/>
      <c r="AIH233" s="2093"/>
      <c r="AII233" s="2093"/>
      <c r="AIJ233" s="2093"/>
      <c r="AIK233" s="2093"/>
      <c r="AIL233" s="2093"/>
      <c r="AIM233" s="2093"/>
      <c r="AIN233" s="2093"/>
      <c r="AIO233" s="2093"/>
      <c r="AIP233" s="2093"/>
      <c r="AIQ233" s="2093"/>
      <c r="AIR233" s="2093"/>
      <c r="AIS233" s="2093"/>
      <c r="AIT233" s="2093"/>
      <c r="AIU233" s="2093"/>
      <c r="AIV233" s="2093"/>
      <c r="AIW233" s="2093"/>
      <c r="AIX233" s="2093"/>
      <c r="AIY233" s="2093"/>
      <c r="AIZ233" s="2093"/>
      <c r="AJA233" s="2093"/>
      <c r="AJB233" s="2093"/>
      <c r="AJC233" s="2093"/>
      <c r="AJD233" s="2093"/>
      <c r="AJE233" s="2093"/>
      <c r="AJF233" s="2093"/>
      <c r="AJG233" s="2093"/>
      <c r="AJH233" s="2093"/>
      <c r="AJI233" s="2093"/>
      <c r="AJJ233" s="2093"/>
      <c r="AJK233" s="2093"/>
      <c r="AJL233" s="2093"/>
      <c r="AJM233" s="2093"/>
      <c r="AJN233" s="2093"/>
      <c r="AJO233" s="2093"/>
      <c r="AJP233" s="2093"/>
      <c r="AJQ233" s="2093"/>
      <c r="AJR233" s="2093"/>
      <c r="AJS233" s="2093"/>
      <c r="AJT233" s="2093"/>
      <c r="AJU233" s="2093"/>
      <c r="AJV233" s="2093"/>
      <c r="AJW233" s="2093"/>
      <c r="AJX233" s="2093"/>
      <c r="AJY233" s="2093"/>
      <c r="AJZ233" s="2093"/>
      <c r="AKA233" s="2093"/>
      <c r="AKB233" s="2093"/>
      <c r="AKC233" s="2093"/>
      <c r="AKD233" s="2093"/>
      <c r="AKE233" s="2093"/>
      <c r="AKF233" s="2093"/>
      <c r="AKG233" s="2093"/>
      <c r="AKH233" s="2093"/>
      <c r="AKI233" s="2093"/>
      <c r="AKJ233" s="2093"/>
      <c r="AKK233" s="2093"/>
      <c r="AKL233" s="2093"/>
      <c r="AKM233" s="2093"/>
      <c r="AKN233" s="2093"/>
      <c r="AKO233" s="2093"/>
      <c r="AKP233" s="2093"/>
      <c r="AKQ233" s="2093"/>
      <c r="AKR233" s="2093"/>
      <c r="AKS233" s="2093"/>
      <c r="AKT233" s="2093"/>
      <c r="AKU233" s="2093"/>
      <c r="AKV233" s="2093"/>
      <c r="AKW233" s="2093"/>
      <c r="AKX233" s="2093"/>
      <c r="AKY233" s="2093"/>
      <c r="AKZ233" s="2093"/>
      <c r="ALA233" s="2093"/>
      <c r="ALB233" s="2093"/>
      <c r="ALC233" s="2093"/>
      <c r="ALD233" s="2093"/>
      <c r="ALE233" s="2093"/>
      <c r="ALF233" s="2093"/>
      <c r="ALG233" s="2093"/>
      <c r="ALH233" s="2093"/>
      <c r="ALI233" s="2093"/>
      <c r="ALJ233" s="2093"/>
      <c r="ALK233" s="2093"/>
      <c r="ALL233" s="2093"/>
      <c r="ALM233" s="2093"/>
      <c r="ALN233" s="2093"/>
      <c r="ALO233" s="2093"/>
      <c r="ALP233" s="2093"/>
      <c r="ALQ233" s="2093"/>
      <c r="ALR233" s="2093"/>
      <c r="ALS233" s="2093"/>
      <c r="ALT233" s="2093"/>
      <c r="ALU233" s="2093"/>
      <c r="ALV233" s="2093"/>
      <c r="ALW233" s="2093"/>
      <c r="ALX233" s="2093"/>
      <c r="ALY233" s="2093"/>
      <c r="ALZ233" s="2093"/>
      <c r="AMA233" s="2093"/>
      <c r="AMB233" s="2093"/>
      <c r="AMC233" s="2093"/>
      <c r="AMD233" s="2093"/>
      <c r="AME233" s="2093"/>
      <c r="AMF233" s="2093"/>
      <c r="AMG233" s="2093"/>
      <c r="AMH233" s="2093"/>
      <c r="AMI233" s="2093"/>
      <c r="AMJ233" s="2093"/>
      <c r="AMK233" s="2093"/>
      <c r="AML233" s="2093"/>
      <c r="AMM233" s="2093"/>
      <c r="AMN233" s="2093"/>
      <c r="AMO233" s="2093"/>
      <c r="AMP233" s="2093"/>
      <c r="AMQ233" s="2093"/>
      <c r="AMR233" s="2093"/>
      <c r="AMS233" s="2093"/>
      <c r="AMT233" s="2093"/>
      <c r="AMU233" s="2093"/>
      <c r="AMV233" s="2093"/>
      <c r="AMW233" s="2093"/>
      <c r="AMX233" s="2093"/>
      <c r="AMY233" s="2093"/>
      <c r="AMZ233" s="2093"/>
      <c r="ANA233" s="2093"/>
      <c r="ANB233" s="2093"/>
      <c r="ANC233" s="2093"/>
      <c r="AND233" s="2093"/>
      <c r="ANE233" s="2093"/>
      <c r="ANF233" s="2093"/>
      <c r="ANG233" s="2093"/>
      <c r="ANH233" s="2093"/>
      <c r="ANI233" s="2093"/>
      <c r="ANJ233" s="2093"/>
      <c r="ANK233" s="2093"/>
      <c r="ANL233" s="2093"/>
      <c r="ANM233" s="2093"/>
      <c r="ANN233" s="2093"/>
      <c r="ANO233" s="2093"/>
      <c r="ANP233" s="2093"/>
      <c r="ANQ233" s="2093"/>
      <c r="ANR233" s="2093"/>
      <c r="ANS233" s="2093"/>
      <c r="ANT233" s="2093"/>
      <c r="ANU233" s="2093"/>
      <c r="ANV233" s="2093"/>
      <c r="ANW233" s="2093"/>
      <c r="ANX233" s="2093"/>
      <c r="ANY233" s="2093"/>
      <c r="ANZ233" s="2093"/>
      <c r="AOA233" s="2093"/>
      <c r="AOB233" s="2093"/>
      <c r="AOC233" s="2093"/>
      <c r="AOD233" s="2093"/>
      <c r="AOE233" s="2093"/>
      <c r="AOF233" s="2093"/>
      <c r="AOG233" s="2093"/>
      <c r="AOH233" s="2093"/>
      <c r="AOI233" s="2093"/>
      <c r="AOJ233" s="2093"/>
      <c r="AOK233" s="2093"/>
      <c r="AOL233" s="2093"/>
      <c r="AOM233" s="2093"/>
      <c r="AON233" s="2093"/>
      <c r="AOO233" s="2093"/>
      <c r="AOP233" s="2093"/>
      <c r="AOQ233" s="2093"/>
      <c r="AOR233" s="2093"/>
      <c r="AOS233" s="2093"/>
      <c r="AOT233" s="2093"/>
      <c r="AOU233" s="2093"/>
      <c r="AOV233" s="2093"/>
      <c r="AOW233" s="2093"/>
      <c r="AOX233" s="2093"/>
      <c r="AOY233" s="2093"/>
      <c r="AOZ233" s="2093"/>
      <c r="APA233" s="2093"/>
      <c r="APB233" s="2093"/>
      <c r="APC233" s="2093"/>
      <c r="APD233" s="2093"/>
      <c r="APE233" s="2093"/>
      <c r="APF233" s="2093"/>
      <c r="APG233" s="2093"/>
      <c r="APH233" s="2093"/>
      <c r="API233" s="2093"/>
      <c r="APJ233" s="2093"/>
      <c r="APK233" s="2093"/>
      <c r="APL233" s="2093"/>
      <c r="APM233" s="2093"/>
      <c r="APN233" s="2093"/>
      <c r="APO233" s="2093"/>
      <c r="APP233" s="2093"/>
      <c r="APQ233" s="2093"/>
      <c r="APR233" s="2093"/>
      <c r="APS233" s="2093"/>
      <c r="APT233" s="2093"/>
      <c r="APU233" s="2093"/>
      <c r="APV233" s="2093"/>
      <c r="APW233" s="2093"/>
      <c r="APX233" s="2093"/>
      <c r="APY233" s="2093"/>
      <c r="APZ233" s="2093"/>
      <c r="AQA233" s="2093"/>
      <c r="AQB233" s="2093"/>
      <c r="AQC233" s="2093"/>
      <c r="AQD233" s="2093"/>
      <c r="AQE233" s="2093"/>
      <c r="AQF233" s="2093"/>
      <c r="AQG233" s="2093"/>
      <c r="AQH233" s="2093"/>
      <c r="AQI233" s="2093"/>
      <c r="AQJ233" s="2093"/>
      <c r="AQK233" s="2093"/>
      <c r="AQL233" s="2093"/>
      <c r="AQM233" s="2093"/>
      <c r="AQN233" s="2093"/>
      <c r="AQO233" s="2093"/>
      <c r="AQP233" s="2093"/>
      <c r="AQQ233" s="2093"/>
      <c r="AQR233" s="2093"/>
      <c r="AQS233" s="2093"/>
      <c r="AQT233" s="2093"/>
      <c r="AQU233" s="2093"/>
      <c r="AQV233" s="2093"/>
      <c r="AQW233" s="2093"/>
      <c r="AQX233" s="2093"/>
      <c r="AQY233" s="2093"/>
      <c r="AQZ233" s="2093"/>
      <c r="ARA233" s="2093"/>
      <c r="ARB233" s="2093"/>
      <c r="ARC233" s="2093"/>
      <c r="ARD233" s="2093"/>
      <c r="ARE233" s="2093"/>
      <c r="ARF233" s="2093"/>
      <c r="ARG233" s="2093"/>
      <c r="ARH233" s="2093"/>
      <c r="ARI233" s="2093"/>
      <c r="ARJ233" s="2093"/>
      <c r="ARK233" s="2093"/>
      <c r="ARL233" s="2093"/>
      <c r="ARM233" s="2093"/>
      <c r="ARN233" s="2093"/>
      <c r="ARO233" s="2093"/>
      <c r="ARP233" s="2093"/>
      <c r="ARQ233" s="2093"/>
      <c r="ARR233" s="2093"/>
      <c r="ARS233" s="2093"/>
      <c r="ART233" s="2093"/>
      <c r="ARU233" s="2093"/>
      <c r="ARV233" s="2093"/>
      <c r="ARW233" s="2093"/>
      <c r="ARX233" s="2093"/>
      <c r="ARY233" s="2093"/>
      <c r="ARZ233" s="2093"/>
      <c r="ASA233" s="2093"/>
      <c r="ASB233" s="2093"/>
      <c r="ASC233" s="2093"/>
      <c r="ASD233" s="2093"/>
      <c r="ASE233" s="2093"/>
      <c r="ASF233" s="2093"/>
      <c r="ASG233" s="2093"/>
      <c r="ASH233" s="2093"/>
      <c r="ASI233" s="2093"/>
      <c r="ASJ233" s="2093"/>
      <c r="ASK233" s="2093"/>
      <c r="ASL233" s="2093"/>
      <c r="ASM233" s="2093"/>
      <c r="ASN233" s="2093"/>
      <c r="ASO233" s="2093"/>
      <c r="ASP233" s="2093"/>
      <c r="ASQ233" s="2093"/>
      <c r="ASR233" s="2093"/>
      <c r="ASS233" s="2093"/>
      <c r="AST233" s="2093"/>
      <c r="ASU233" s="2093"/>
      <c r="ASV233" s="2093"/>
      <c r="ASW233" s="2093"/>
      <c r="ASX233" s="2093"/>
      <c r="ASY233" s="2093"/>
      <c r="ASZ233" s="2093"/>
      <c r="ATA233" s="2093"/>
      <c r="ATB233" s="2093"/>
      <c r="ATC233" s="2093"/>
      <c r="ATD233" s="2093"/>
      <c r="ATE233" s="2093"/>
      <c r="ATF233" s="2093"/>
      <c r="ATG233" s="2093"/>
      <c r="ATH233" s="2093"/>
      <c r="ATI233" s="2093"/>
      <c r="ATJ233" s="2093"/>
      <c r="ATK233" s="2093"/>
      <c r="ATL233" s="2093"/>
      <c r="ATM233" s="2093"/>
      <c r="ATN233" s="2093"/>
      <c r="ATO233" s="2093"/>
      <c r="ATP233" s="2093"/>
      <c r="ATQ233" s="2093"/>
      <c r="ATR233" s="2093"/>
      <c r="ATS233" s="2093"/>
      <c r="ATT233" s="2093"/>
      <c r="ATU233" s="2093"/>
      <c r="ATV233" s="2093"/>
      <c r="ATW233" s="2093"/>
      <c r="ATX233" s="2093"/>
      <c r="ATY233" s="2093"/>
      <c r="ATZ233" s="2093"/>
      <c r="AUA233" s="2093"/>
      <c r="AUB233" s="2093"/>
      <c r="AUC233" s="2093"/>
      <c r="AUD233" s="2093"/>
      <c r="AUE233" s="2093"/>
      <c r="AUF233" s="2093"/>
      <c r="AUG233" s="2093"/>
      <c r="AUH233" s="2093"/>
      <c r="AUI233" s="2093"/>
      <c r="AUJ233" s="2093"/>
      <c r="AUK233" s="2093"/>
      <c r="AUL233" s="2093"/>
      <c r="AUM233" s="2093"/>
      <c r="AUN233" s="2093"/>
      <c r="AUO233" s="2093"/>
      <c r="AUP233" s="2093"/>
      <c r="AUQ233" s="2093"/>
      <c r="AUR233" s="2093"/>
      <c r="AUS233" s="2093"/>
      <c r="AUT233" s="2093"/>
      <c r="AUU233" s="2093"/>
      <c r="AUV233" s="2093"/>
      <c r="AUW233" s="2093"/>
      <c r="AUX233" s="2093"/>
      <c r="AUY233" s="2093"/>
      <c r="AUZ233" s="2093"/>
      <c r="AVA233" s="2093"/>
      <c r="AVB233" s="2093"/>
      <c r="AVC233" s="2093"/>
      <c r="AVD233" s="2093"/>
      <c r="AVE233" s="2093"/>
      <c r="AVF233" s="2093"/>
      <c r="AVG233" s="2093"/>
      <c r="AVH233" s="2093"/>
      <c r="AVI233" s="2093"/>
      <c r="AVJ233" s="2093"/>
      <c r="AVK233" s="2093"/>
      <c r="AVL233" s="2093"/>
      <c r="AVM233" s="2093"/>
      <c r="AVN233" s="2093"/>
      <c r="AVO233" s="2093"/>
      <c r="AVP233" s="2093"/>
      <c r="AVQ233" s="2093"/>
      <c r="AVR233" s="2093"/>
      <c r="AVS233" s="2093"/>
      <c r="AVT233" s="2093"/>
      <c r="AVU233" s="2093"/>
      <c r="AVV233" s="2093"/>
      <c r="AVW233" s="2093"/>
      <c r="AVX233" s="2093"/>
      <c r="AVY233" s="2093"/>
      <c r="AVZ233" s="2093"/>
      <c r="AWA233" s="2093"/>
      <c r="AWB233" s="2093"/>
      <c r="AWC233" s="2093"/>
      <c r="AWD233" s="2093"/>
      <c r="AWE233" s="2093"/>
      <c r="AWF233" s="2093"/>
      <c r="AWG233" s="2093"/>
      <c r="AWH233" s="2093"/>
      <c r="AWI233" s="2093"/>
      <c r="AWJ233" s="2093"/>
      <c r="AWK233" s="2093"/>
      <c r="AWL233" s="2093"/>
      <c r="AWM233" s="2093"/>
      <c r="AWN233" s="2093"/>
      <c r="AWO233" s="2093"/>
      <c r="AWP233" s="2093"/>
      <c r="AWQ233" s="2093"/>
      <c r="AWR233" s="2093"/>
      <c r="AWS233" s="2093"/>
      <c r="AWT233" s="2093"/>
      <c r="AWU233" s="2093"/>
      <c r="AWV233" s="2093"/>
      <c r="AWW233" s="2093"/>
      <c r="AWX233" s="2093"/>
      <c r="AWY233" s="2093"/>
      <c r="AWZ233" s="2093"/>
      <c r="AXA233" s="2093"/>
      <c r="AXB233" s="2093"/>
      <c r="AXC233" s="2093"/>
      <c r="AXD233" s="2093"/>
      <c r="AXE233" s="2093"/>
      <c r="AXF233" s="2093"/>
      <c r="AXG233" s="2093"/>
      <c r="AXH233" s="2093"/>
      <c r="AXI233" s="2093"/>
      <c r="AXJ233" s="2093"/>
    </row>
    <row r="234" spans="1:1310" s="2094" customFormat="1" ht="23.25" customHeight="1">
      <c r="A234" s="2095"/>
      <c r="B234" s="2106"/>
      <c r="C234" s="2107"/>
      <c r="D234" s="2107"/>
      <c r="E234" s="2107"/>
      <c r="F234" s="2108"/>
      <c r="G234" s="2107"/>
      <c r="H234" s="2107"/>
      <c r="I234" s="2107"/>
      <c r="J234" s="2109"/>
      <c r="K234" s="2107"/>
      <c r="L234" s="2107"/>
      <c r="M234" s="2107"/>
      <c r="N234" s="2107"/>
      <c r="O234" s="2107"/>
      <c r="P234" s="2107"/>
      <c r="Q234" s="2107"/>
      <c r="R234" s="681"/>
      <c r="S234" s="681"/>
      <c r="T234" s="681"/>
      <c r="U234" s="681"/>
      <c r="V234" s="681"/>
      <c r="W234" s="681"/>
      <c r="X234" s="681"/>
      <c r="Y234" s="681"/>
      <c r="Z234" s="681"/>
      <c r="AA234" s="681"/>
      <c r="AB234" s="681"/>
      <c r="AC234" s="681"/>
      <c r="AD234" s="2093"/>
      <c r="AE234" s="2093"/>
      <c r="AF234" s="2093"/>
      <c r="AG234" s="2093"/>
      <c r="AH234" s="2093"/>
      <c r="AI234" s="2093"/>
      <c r="AJ234" s="2093"/>
      <c r="AK234" s="2093"/>
      <c r="AL234" s="2093"/>
      <c r="AM234" s="2093"/>
      <c r="AN234" s="2093"/>
      <c r="AO234" s="2093"/>
      <c r="AP234" s="2093"/>
      <c r="AQ234" s="2093"/>
      <c r="AR234" s="2093"/>
      <c r="AS234" s="2093"/>
      <c r="AT234" s="2093"/>
      <c r="AU234" s="2093"/>
      <c r="AV234" s="2093"/>
      <c r="AW234" s="2093"/>
      <c r="AX234" s="2093"/>
      <c r="AY234" s="2093"/>
      <c r="AZ234" s="2093"/>
      <c r="BA234" s="2093"/>
      <c r="BB234" s="2093"/>
      <c r="BC234" s="2093"/>
      <c r="BD234" s="2093"/>
      <c r="BE234" s="2093"/>
      <c r="BF234" s="2093"/>
      <c r="BG234" s="2093"/>
      <c r="BH234" s="2093"/>
      <c r="BI234" s="2093"/>
      <c r="BJ234" s="2093"/>
      <c r="BK234" s="2093"/>
      <c r="BL234" s="2093"/>
      <c r="BM234" s="2093"/>
      <c r="BN234" s="2093"/>
      <c r="BO234" s="2093"/>
      <c r="BP234" s="2093"/>
      <c r="BQ234" s="2093"/>
      <c r="BR234" s="2093"/>
      <c r="BS234" s="2093"/>
      <c r="BT234" s="2093"/>
      <c r="BU234" s="2093"/>
      <c r="BV234" s="2093"/>
      <c r="BW234" s="2093"/>
      <c r="BX234" s="2093"/>
      <c r="BY234" s="2093"/>
      <c r="BZ234" s="2093"/>
      <c r="CA234" s="2093"/>
      <c r="CB234" s="2093"/>
      <c r="CC234" s="2093"/>
      <c r="CD234" s="2093"/>
      <c r="CE234" s="2093"/>
      <c r="CF234" s="2093"/>
      <c r="CG234" s="2093"/>
      <c r="CH234" s="2093"/>
      <c r="CI234" s="2093"/>
      <c r="CJ234" s="2093"/>
      <c r="CK234" s="2093"/>
      <c r="CL234" s="2093"/>
      <c r="CM234" s="2093"/>
      <c r="CN234" s="2093"/>
      <c r="CO234" s="2093"/>
      <c r="CP234" s="2093"/>
      <c r="CQ234" s="2093"/>
      <c r="CR234" s="2093"/>
      <c r="CS234" s="2093"/>
      <c r="CT234" s="2093"/>
      <c r="CU234" s="2093"/>
      <c r="CV234" s="2093"/>
      <c r="CW234" s="2093"/>
      <c r="CX234" s="2093"/>
      <c r="CY234" s="2093"/>
      <c r="CZ234" s="2093"/>
      <c r="DA234" s="2093"/>
      <c r="DB234" s="2093"/>
      <c r="DC234" s="2093"/>
      <c r="DD234" s="2093"/>
      <c r="DE234" s="2093"/>
      <c r="DF234" s="2093"/>
      <c r="DG234" s="2093"/>
      <c r="DH234" s="2093"/>
      <c r="DI234" s="2093"/>
      <c r="DJ234" s="2093"/>
      <c r="DK234" s="2093"/>
      <c r="DL234" s="2093"/>
      <c r="DM234" s="2093"/>
      <c r="DN234" s="2093"/>
      <c r="DO234" s="2093"/>
      <c r="DP234" s="2093"/>
      <c r="DQ234" s="2093"/>
      <c r="DR234" s="2093"/>
      <c r="DS234" s="2093"/>
      <c r="DT234" s="2093"/>
      <c r="DU234" s="2093"/>
      <c r="DV234" s="2093"/>
      <c r="DW234" s="2093"/>
      <c r="DX234" s="2093"/>
      <c r="DY234" s="2093"/>
      <c r="DZ234" s="2093"/>
      <c r="EA234" s="2093"/>
      <c r="EB234" s="2093"/>
      <c r="EC234" s="2093"/>
      <c r="ED234" s="2093"/>
      <c r="EE234" s="2093"/>
      <c r="EF234" s="2093"/>
      <c r="EG234" s="2093"/>
      <c r="EH234" s="2093"/>
      <c r="EI234" s="2093"/>
      <c r="EJ234" s="2093"/>
      <c r="EK234" s="2093"/>
      <c r="EL234" s="2093"/>
      <c r="EM234" s="2093"/>
      <c r="EN234" s="2093"/>
      <c r="EO234" s="2093"/>
      <c r="EP234" s="2093"/>
      <c r="EQ234" s="2093"/>
      <c r="ER234" s="2093"/>
      <c r="ES234" s="2093"/>
      <c r="ET234" s="2093"/>
      <c r="EU234" s="2093"/>
      <c r="EV234" s="2093"/>
      <c r="EW234" s="2093"/>
      <c r="EX234" s="2093"/>
      <c r="EY234" s="2093"/>
      <c r="EZ234" s="2093"/>
      <c r="FA234" s="2093"/>
      <c r="FB234" s="2093"/>
      <c r="FC234" s="2093"/>
      <c r="FD234" s="2093"/>
      <c r="FE234" s="2093"/>
      <c r="FF234" s="2093"/>
      <c r="FG234" s="2093"/>
      <c r="FH234" s="2093"/>
      <c r="FI234" s="2093"/>
      <c r="FJ234" s="2093"/>
      <c r="FK234" s="2093"/>
      <c r="FL234" s="2093"/>
      <c r="FM234" s="2093"/>
      <c r="FN234" s="2093"/>
      <c r="FO234" s="2093"/>
      <c r="FP234" s="2093"/>
      <c r="FQ234" s="2093"/>
      <c r="FR234" s="2093"/>
      <c r="FS234" s="2093"/>
      <c r="FT234" s="2093"/>
      <c r="FU234" s="2093"/>
      <c r="FV234" s="2093"/>
      <c r="FW234" s="2093"/>
      <c r="FX234" s="2093"/>
      <c r="FY234" s="2093"/>
      <c r="FZ234" s="2093"/>
      <c r="GA234" s="2093"/>
      <c r="GB234" s="2093"/>
      <c r="GC234" s="2093"/>
      <c r="GD234" s="2093"/>
      <c r="GE234" s="2093"/>
      <c r="GF234" s="2093"/>
      <c r="GG234" s="2093"/>
      <c r="GH234" s="2093"/>
      <c r="GI234" s="2093"/>
      <c r="GJ234" s="2093"/>
      <c r="GK234" s="2093"/>
      <c r="GL234" s="2093"/>
      <c r="GM234" s="2093"/>
      <c r="GN234" s="2093"/>
      <c r="GO234" s="2093"/>
      <c r="GP234" s="2093"/>
      <c r="GQ234" s="2093"/>
      <c r="GR234" s="2093"/>
      <c r="GS234" s="2093"/>
      <c r="GT234" s="2093"/>
      <c r="GU234" s="2093"/>
      <c r="GV234" s="2093"/>
      <c r="GW234" s="2093"/>
      <c r="GX234" s="2093"/>
      <c r="GY234" s="2093"/>
      <c r="GZ234" s="2093"/>
      <c r="HA234" s="2093"/>
      <c r="HB234" s="2093"/>
      <c r="HC234" s="2093"/>
      <c r="HD234" s="2093"/>
      <c r="HE234" s="2093"/>
      <c r="HF234" s="2093"/>
      <c r="HG234" s="2093"/>
      <c r="HH234" s="2093"/>
      <c r="HI234" s="2093"/>
      <c r="HJ234" s="2093"/>
      <c r="HK234" s="2093"/>
      <c r="HL234" s="2093"/>
      <c r="HM234" s="2093"/>
      <c r="HN234" s="2093"/>
      <c r="HO234" s="2093"/>
      <c r="HP234" s="2093"/>
      <c r="HQ234" s="2093"/>
      <c r="HR234" s="2093"/>
      <c r="HS234" s="2093"/>
      <c r="HT234" s="2093"/>
      <c r="HU234" s="2093"/>
      <c r="HV234" s="2093"/>
      <c r="HW234" s="2093"/>
      <c r="HX234" s="2093"/>
      <c r="HY234" s="2093"/>
      <c r="HZ234" s="2093"/>
      <c r="IA234" s="2093"/>
      <c r="IB234" s="2093"/>
      <c r="IC234" s="2093"/>
      <c r="ID234" s="2093"/>
      <c r="IE234" s="2093"/>
      <c r="IF234" s="2093"/>
      <c r="IG234" s="2093"/>
      <c r="IH234" s="2093"/>
      <c r="II234" s="2093"/>
      <c r="IJ234" s="2093"/>
      <c r="IK234" s="2093"/>
      <c r="IL234" s="2093"/>
      <c r="IM234" s="2093"/>
      <c r="IN234" s="2093"/>
      <c r="IO234" s="2093"/>
      <c r="IP234" s="2093"/>
      <c r="IQ234" s="2093"/>
      <c r="IR234" s="2093"/>
      <c r="IS234" s="2093"/>
      <c r="IT234" s="2093"/>
      <c r="IU234" s="2093"/>
      <c r="IV234" s="2093"/>
      <c r="IW234" s="2093"/>
      <c r="IX234" s="2093"/>
      <c r="IY234" s="2093"/>
      <c r="IZ234" s="2093"/>
      <c r="JA234" s="2093"/>
      <c r="JB234" s="2093"/>
      <c r="JC234" s="2093"/>
      <c r="JD234" s="2093"/>
      <c r="JE234" s="2093"/>
      <c r="JF234" s="2093"/>
      <c r="JG234" s="2093"/>
      <c r="JH234" s="2093"/>
      <c r="JI234" s="2093"/>
      <c r="JJ234" s="2093"/>
      <c r="JK234" s="2093"/>
      <c r="JL234" s="2093"/>
      <c r="JM234" s="2093"/>
      <c r="JN234" s="2093"/>
      <c r="JO234" s="2093"/>
      <c r="JP234" s="2093"/>
      <c r="JQ234" s="2093"/>
      <c r="JR234" s="2093"/>
      <c r="JS234" s="2093"/>
      <c r="JT234" s="2093"/>
      <c r="JU234" s="2093"/>
      <c r="JV234" s="2093"/>
      <c r="JW234" s="2093"/>
      <c r="JX234" s="2093"/>
      <c r="JY234" s="2093"/>
      <c r="JZ234" s="2093"/>
      <c r="KA234" s="2093"/>
      <c r="KB234" s="2093"/>
      <c r="KC234" s="2093"/>
      <c r="KD234" s="2093"/>
      <c r="KE234" s="2093"/>
      <c r="KF234" s="2093"/>
      <c r="KG234" s="2093"/>
      <c r="KH234" s="2093"/>
      <c r="KI234" s="2093"/>
      <c r="KJ234" s="2093"/>
      <c r="KK234" s="2093"/>
      <c r="KL234" s="2093"/>
      <c r="KM234" s="2093"/>
      <c r="KN234" s="2093"/>
      <c r="KO234" s="2093"/>
      <c r="KP234" s="2093"/>
      <c r="KQ234" s="2093"/>
      <c r="KR234" s="2093"/>
      <c r="KS234" s="2093"/>
      <c r="KT234" s="2093"/>
      <c r="KU234" s="2093"/>
      <c r="KV234" s="2093"/>
      <c r="KW234" s="2093"/>
      <c r="KX234" s="2093"/>
      <c r="KY234" s="2093"/>
      <c r="KZ234" s="2093"/>
      <c r="LA234" s="2093"/>
      <c r="LB234" s="2093"/>
      <c r="LC234" s="2093"/>
      <c r="LD234" s="2093"/>
      <c r="LE234" s="2093"/>
      <c r="LF234" s="2093"/>
      <c r="LG234" s="2093"/>
      <c r="LH234" s="2093"/>
      <c r="LI234" s="2093"/>
      <c r="LJ234" s="2093"/>
      <c r="LK234" s="2093"/>
      <c r="LL234" s="2093"/>
      <c r="LM234" s="2093"/>
      <c r="LN234" s="2093"/>
      <c r="LO234" s="2093"/>
      <c r="LP234" s="2093"/>
      <c r="LQ234" s="2093"/>
      <c r="LR234" s="2093"/>
      <c r="LS234" s="2093"/>
      <c r="LT234" s="2093"/>
      <c r="LU234" s="2093"/>
      <c r="LV234" s="2093"/>
      <c r="LW234" s="2093"/>
      <c r="LX234" s="2093"/>
      <c r="LY234" s="2093"/>
      <c r="LZ234" s="2093"/>
      <c r="MA234" s="2093"/>
      <c r="MB234" s="2093"/>
      <c r="MC234" s="2093"/>
      <c r="MD234" s="2093"/>
      <c r="ME234" s="2093"/>
      <c r="MF234" s="2093"/>
      <c r="MG234" s="2093"/>
      <c r="MH234" s="2093"/>
      <c r="MI234" s="2093"/>
      <c r="MJ234" s="2093"/>
      <c r="MK234" s="2093"/>
      <c r="ML234" s="2093"/>
      <c r="MM234" s="2093"/>
      <c r="MN234" s="2093"/>
      <c r="MO234" s="2093"/>
      <c r="MP234" s="2093"/>
      <c r="MQ234" s="2093"/>
      <c r="MR234" s="2093"/>
      <c r="MS234" s="2093"/>
      <c r="MT234" s="2093"/>
      <c r="MU234" s="2093"/>
      <c r="MV234" s="2093"/>
      <c r="MW234" s="2093"/>
      <c r="MX234" s="2093"/>
      <c r="MY234" s="2093"/>
      <c r="MZ234" s="2093"/>
      <c r="NA234" s="2093"/>
      <c r="NB234" s="2093"/>
      <c r="NC234" s="2093"/>
      <c r="ND234" s="2093"/>
      <c r="NE234" s="2093"/>
      <c r="NF234" s="2093"/>
      <c r="NG234" s="2093"/>
      <c r="NH234" s="2093"/>
      <c r="NI234" s="2093"/>
      <c r="NJ234" s="2093"/>
      <c r="NK234" s="2093"/>
      <c r="NL234" s="2093"/>
      <c r="NM234" s="2093"/>
      <c r="NN234" s="2093"/>
      <c r="NO234" s="2093"/>
      <c r="NP234" s="2093"/>
      <c r="NQ234" s="2093"/>
      <c r="NR234" s="2093"/>
      <c r="NS234" s="2093"/>
      <c r="NT234" s="2093"/>
      <c r="NU234" s="2093"/>
      <c r="NV234" s="2093"/>
      <c r="NW234" s="2093"/>
      <c r="NX234" s="2093"/>
      <c r="NY234" s="2093"/>
      <c r="NZ234" s="2093"/>
      <c r="OA234" s="2093"/>
      <c r="OB234" s="2093"/>
      <c r="OC234" s="2093"/>
      <c r="OD234" s="2093"/>
      <c r="OE234" s="2093"/>
      <c r="OF234" s="2093"/>
      <c r="OG234" s="2093"/>
      <c r="OH234" s="2093"/>
      <c r="OI234" s="2093"/>
      <c r="OJ234" s="2093"/>
      <c r="OK234" s="2093"/>
      <c r="OL234" s="2093"/>
      <c r="OM234" s="2093"/>
      <c r="ON234" s="2093"/>
      <c r="OO234" s="2093"/>
      <c r="OP234" s="2093"/>
      <c r="OQ234" s="2093"/>
      <c r="OR234" s="2093"/>
      <c r="OS234" s="2093"/>
      <c r="OT234" s="2093"/>
      <c r="OU234" s="2093"/>
      <c r="OV234" s="2093"/>
      <c r="OW234" s="2093"/>
      <c r="OX234" s="2093"/>
      <c r="OY234" s="2093"/>
      <c r="OZ234" s="2093"/>
      <c r="PA234" s="2093"/>
      <c r="PB234" s="2093"/>
      <c r="PC234" s="2093"/>
      <c r="PD234" s="2093"/>
      <c r="PE234" s="2093"/>
      <c r="PF234" s="2093"/>
      <c r="PG234" s="2093"/>
      <c r="PH234" s="2093"/>
      <c r="PI234" s="2093"/>
      <c r="PJ234" s="2093"/>
      <c r="PK234" s="2093"/>
      <c r="PL234" s="2093"/>
      <c r="PM234" s="2093"/>
      <c r="PN234" s="2093"/>
      <c r="PO234" s="2093"/>
      <c r="PP234" s="2093"/>
      <c r="PQ234" s="2093"/>
      <c r="PR234" s="2093"/>
      <c r="PS234" s="2093"/>
      <c r="PT234" s="2093"/>
      <c r="PU234" s="2093"/>
      <c r="PV234" s="2093"/>
      <c r="PW234" s="2093"/>
      <c r="PX234" s="2093"/>
      <c r="PY234" s="2093"/>
      <c r="PZ234" s="2093"/>
      <c r="QA234" s="2093"/>
      <c r="QB234" s="2093"/>
      <c r="QC234" s="2093"/>
      <c r="QD234" s="2093"/>
      <c r="QE234" s="2093"/>
      <c r="QF234" s="2093"/>
      <c r="QG234" s="2093"/>
      <c r="QH234" s="2093"/>
      <c r="QI234" s="2093"/>
      <c r="QJ234" s="2093"/>
      <c r="QK234" s="2093"/>
      <c r="QL234" s="2093"/>
      <c r="QM234" s="2093"/>
      <c r="QN234" s="2093"/>
      <c r="QO234" s="2093"/>
      <c r="QP234" s="2093"/>
      <c r="QQ234" s="2093"/>
      <c r="QR234" s="2093"/>
      <c r="QS234" s="2093"/>
      <c r="QT234" s="2093"/>
      <c r="QU234" s="2093"/>
      <c r="QV234" s="2093"/>
      <c r="QW234" s="2093"/>
      <c r="QX234" s="2093"/>
      <c r="QY234" s="2093"/>
      <c r="QZ234" s="2093"/>
      <c r="RA234" s="2093"/>
      <c r="RB234" s="2093"/>
      <c r="RC234" s="2093"/>
      <c r="RD234" s="2093"/>
      <c r="RE234" s="2093"/>
      <c r="RF234" s="2093"/>
      <c r="RG234" s="2093"/>
      <c r="RH234" s="2093"/>
      <c r="RI234" s="2093"/>
      <c r="RJ234" s="2093"/>
      <c r="RK234" s="2093"/>
      <c r="RL234" s="2093"/>
      <c r="RM234" s="2093"/>
      <c r="RN234" s="2093"/>
      <c r="RO234" s="2093"/>
      <c r="RP234" s="2093"/>
      <c r="RQ234" s="2093"/>
      <c r="RR234" s="2093"/>
      <c r="RS234" s="2093"/>
      <c r="RT234" s="2093"/>
      <c r="RU234" s="2093"/>
      <c r="RV234" s="2093"/>
      <c r="RW234" s="2093"/>
      <c r="RX234" s="2093"/>
      <c r="RY234" s="2093"/>
      <c r="RZ234" s="2093"/>
      <c r="SA234" s="2093"/>
      <c r="SB234" s="2093"/>
      <c r="SC234" s="2093"/>
      <c r="SD234" s="2093"/>
      <c r="SE234" s="2093"/>
      <c r="SF234" s="2093"/>
      <c r="SG234" s="2093"/>
      <c r="SH234" s="2093"/>
      <c r="SI234" s="2093"/>
      <c r="SJ234" s="2093"/>
      <c r="SK234" s="2093"/>
      <c r="SL234" s="2093"/>
      <c r="SM234" s="2093"/>
      <c r="SN234" s="2093"/>
      <c r="SO234" s="2093"/>
      <c r="SP234" s="2093"/>
      <c r="SQ234" s="2093"/>
      <c r="SR234" s="2093"/>
      <c r="SS234" s="2093"/>
      <c r="ST234" s="2093"/>
      <c r="SU234" s="2093"/>
      <c r="SV234" s="2093"/>
      <c r="SW234" s="2093"/>
      <c r="SX234" s="2093"/>
      <c r="SY234" s="2093"/>
      <c r="SZ234" s="2093"/>
      <c r="TA234" s="2093"/>
      <c r="TB234" s="2093"/>
      <c r="TC234" s="2093"/>
      <c r="TD234" s="2093"/>
      <c r="TE234" s="2093"/>
      <c r="TF234" s="2093"/>
      <c r="TG234" s="2093"/>
      <c r="TH234" s="2093"/>
      <c r="TI234" s="2093"/>
      <c r="TJ234" s="2093"/>
      <c r="TK234" s="2093"/>
      <c r="TL234" s="2093"/>
      <c r="TM234" s="2093"/>
      <c r="TN234" s="2093"/>
      <c r="TO234" s="2093"/>
      <c r="TP234" s="2093"/>
      <c r="TQ234" s="2093"/>
      <c r="TR234" s="2093"/>
      <c r="TS234" s="2093"/>
      <c r="TT234" s="2093"/>
      <c r="TU234" s="2093"/>
      <c r="TV234" s="2093"/>
      <c r="TW234" s="2093"/>
      <c r="TX234" s="2093"/>
      <c r="TY234" s="2093"/>
      <c r="TZ234" s="2093"/>
      <c r="UA234" s="2093"/>
      <c r="UB234" s="2093"/>
      <c r="UC234" s="2093"/>
      <c r="UD234" s="2093"/>
      <c r="UE234" s="2093"/>
      <c r="UF234" s="2093"/>
      <c r="UG234" s="2093"/>
      <c r="UH234" s="2093"/>
      <c r="UI234" s="2093"/>
      <c r="UJ234" s="2093"/>
      <c r="UK234" s="2093"/>
      <c r="UL234" s="2093"/>
      <c r="UM234" s="2093"/>
      <c r="UN234" s="2093"/>
      <c r="UO234" s="2093"/>
      <c r="UP234" s="2093"/>
      <c r="UQ234" s="2093"/>
      <c r="UR234" s="2093"/>
      <c r="US234" s="2093"/>
      <c r="UT234" s="2093"/>
      <c r="UU234" s="2093"/>
      <c r="UV234" s="2093"/>
      <c r="UW234" s="2093"/>
      <c r="UX234" s="2093"/>
      <c r="UY234" s="2093"/>
      <c r="UZ234" s="2093"/>
      <c r="VA234" s="2093"/>
      <c r="VB234" s="2093"/>
      <c r="VC234" s="2093"/>
      <c r="VD234" s="2093"/>
      <c r="VE234" s="2093"/>
      <c r="VF234" s="2093"/>
      <c r="VG234" s="2093"/>
      <c r="VH234" s="2093"/>
      <c r="VI234" s="2093"/>
      <c r="VJ234" s="2093"/>
      <c r="VK234" s="2093"/>
      <c r="VL234" s="2093"/>
      <c r="VM234" s="2093"/>
      <c r="VN234" s="2093"/>
      <c r="VO234" s="2093"/>
      <c r="VP234" s="2093"/>
      <c r="VQ234" s="2093"/>
      <c r="VR234" s="2093"/>
      <c r="VS234" s="2093"/>
      <c r="VT234" s="2093"/>
      <c r="VU234" s="2093"/>
      <c r="VV234" s="2093"/>
      <c r="VW234" s="2093"/>
      <c r="VX234" s="2093"/>
      <c r="VY234" s="2093"/>
      <c r="VZ234" s="2093"/>
      <c r="WA234" s="2093"/>
      <c r="WB234" s="2093"/>
      <c r="WC234" s="2093"/>
      <c r="WD234" s="2093"/>
      <c r="WE234" s="2093"/>
      <c r="WF234" s="2093"/>
      <c r="WG234" s="2093"/>
      <c r="WH234" s="2093"/>
      <c r="WI234" s="2093"/>
      <c r="WJ234" s="2093"/>
      <c r="WK234" s="2093"/>
      <c r="WL234" s="2093"/>
      <c r="WM234" s="2093"/>
      <c r="WN234" s="2093"/>
      <c r="WO234" s="2093"/>
      <c r="WP234" s="2093"/>
      <c r="WQ234" s="2093"/>
      <c r="WR234" s="2093"/>
      <c r="WS234" s="2093"/>
      <c r="WT234" s="2093"/>
      <c r="WU234" s="2093"/>
      <c r="WV234" s="2093"/>
      <c r="WW234" s="2093"/>
      <c r="WX234" s="2093"/>
      <c r="WY234" s="2093"/>
      <c r="WZ234" s="2093"/>
      <c r="XA234" s="2093"/>
      <c r="XB234" s="2093"/>
      <c r="XC234" s="2093"/>
      <c r="XD234" s="2093"/>
      <c r="XE234" s="2093"/>
      <c r="XF234" s="2093"/>
      <c r="XG234" s="2093"/>
      <c r="XH234" s="2093"/>
      <c r="XI234" s="2093"/>
      <c r="XJ234" s="2093"/>
      <c r="XK234" s="2093"/>
      <c r="XL234" s="2093"/>
      <c r="XM234" s="2093"/>
      <c r="XN234" s="2093"/>
      <c r="XO234" s="2093"/>
      <c r="XP234" s="2093"/>
      <c r="XQ234" s="2093"/>
      <c r="XR234" s="2093"/>
      <c r="XS234" s="2093"/>
      <c r="XT234" s="2093"/>
      <c r="XU234" s="2093"/>
      <c r="XV234" s="2093"/>
      <c r="XW234" s="2093"/>
      <c r="XX234" s="2093"/>
      <c r="XY234" s="2093"/>
      <c r="XZ234" s="2093"/>
      <c r="YA234" s="2093"/>
      <c r="YB234" s="2093"/>
      <c r="YC234" s="2093"/>
      <c r="YD234" s="2093"/>
      <c r="YE234" s="2093"/>
      <c r="YF234" s="2093"/>
      <c r="YG234" s="2093"/>
      <c r="YH234" s="2093"/>
      <c r="YI234" s="2093"/>
      <c r="YJ234" s="2093"/>
      <c r="YK234" s="2093"/>
      <c r="YL234" s="2093"/>
      <c r="YM234" s="2093"/>
      <c r="YN234" s="2093"/>
      <c r="YO234" s="2093"/>
      <c r="YP234" s="2093"/>
      <c r="YQ234" s="2093"/>
      <c r="YR234" s="2093"/>
      <c r="YS234" s="2093"/>
      <c r="YT234" s="2093"/>
      <c r="YU234" s="2093"/>
      <c r="YV234" s="2093"/>
      <c r="YW234" s="2093"/>
      <c r="YX234" s="2093"/>
      <c r="YY234" s="2093"/>
      <c r="YZ234" s="2093"/>
      <c r="ZA234" s="2093"/>
      <c r="ZB234" s="2093"/>
      <c r="ZC234" s="2093"/>
      <c r="ZD234" s="2093"/>
      <c r="ZE234" s="2093"/>
      <c r="ZF234" s="2093"/>
      <c r="ZG234" s="2093"/>
      <c r="ZH234" s="2093"/>
      <c r="ZI234" s="2093"/>
      <c r="ZJ234" s="2093"/>
      <c r="ZK234" s="2093"/>
      <c r="ZL234" s="2093"/>
      <c r="ZM234" s="2093"/>
      <c r="ZN234" s="2093"/>
      <c r="ZO234" s="2093"/>
      <c r="ZP234" s="2093"/>
      <c r="ZQ234" s="2093"/>
      <c r="ZR234" s="2093"/>
      <c r="ZS234" s="2093"/>
      <c r="ZT234" s="2093"/>
      <c r="ZU234" s="2093"/>
      <c r="ZV234" s="2093"/>
      <c r="ZW234" s="2093"/>
      <c r="ZX234" s="2093"/>
      <c r="ZY234" s="2093"/>
      <c r="ZZ234" s="2093"/>
      <c r="AAA234" s="2093"/>
      <c r="AAB234" s="2093"/>
      <c r="AAC234" s="2093"/>
      <c r="AAD234" s="2093"/>
      <c r="AAE234" s="2093"/>
      <c r="AAF234" s="2093"/>
      <c r="AAG234" s="2093"/>
      <c r="AAH234" s="2093"/>
      <c r="AAI234" s="2093"/>
      <c r="AAJ234" s="2093"/>
      <c r="AAK234" s="2093"/>
      <c r="AAL234" s="2093"/>
      <c r="AAM234" s="2093"/>
      <c r="AAN234" s="2093"/>
      <c r="AAO234" s="2093"/>
      <c r="AAP234" s="2093"/>
      <c r="AAQ234" s="2093"/>
      <c r="AAR234" s="2093"/>
      <c r="AAS234" s="2093"/>
      <c r="AAT234" s="2093"/>
      <c r="AAU234" s="2093"/>
      <c r="AAV234" s="2093"/>
      <c r="AAW234" s="2093"/>
      <c r="AAX234" s="2093"/>
      <c r="AAY234" s="2093"/>
      <c r="AAZ234" s="2093"/>
      <c r="ABA234" s="2093"/>
      <c r="ABB234" s="2093"/>
      <c r="ABC234" s="2093"/>
      <c r="ABD234" s="2093"/>
      <c r="ABE234" s="2093"/>
      <c r="ABF234" s="2093"/>
      <c r="ABG234" s="2093"/>
      <c r="ABH234" s="2093"/>
      <c r="ABI234" s="2093"/>
      <c r="ABJ234" s="2093"/>
      <c r="ABK234" s="2093"/>
      <c r="ABL234" s="2093"/>
      <c r="ABM234" s="2093"/>
      <c r="ABN234" s="2093"/>
      <c r="ABO234" s="2093"/>
      <c r="ABP234" s="2093"/>
      <c r="ABQ234" s="2093"/>
      <c r="ABR234" s="2093"/>
      <c r="ABS234" s="2093"/>
      <c r="ABT234" s="2093"/>
      <c r="ABU234" s="2093"/>
      <c r="ABV234" s="2093"/>
      <c r="ABW234" s="2093"/>
      <c r="ABX234" s="2093"/>
      <c r="ABY234" s="2093"/>
      <c r="ABZ234" s="2093"/>
      <c r="ACA234" s="2093"/>
      <c r="ACB234" s="2093"/>
      <c r="ACC234" s="2093"/>
      <c r="ACD234" s="2093"/>
      <c r="ACE234" s="2093"/>
      <c r="ACF234" s="2093"/>
      <c r="ACG234" s="2093"/>
      <c r="ACH234" s="2093"/>
      <c r="ACI234" s="2093"/>
      <c r="ACJ234" s="2093"/>
      <c r="ACK234" s="2093"/>
      <c r="ACL234" s="2093"/>
      <c r="ACM234" s="2093"/>
      <c r="ACN234" s="2093"/>
      <c r="ACO234" s="2093"/>
      <c r="ACP234" s="2093"/>
      <c r="ACQ234" s="2093"/>
      <c r="ACR234" s="2093"/>
      <c r="ACS234" s="2093"/>
      <c r="ACT234" s="2093"/>
      <c r="ACU234" s="2093"/>
      <c r="ACV234" s="2093"/>
      <c r="ACW234" s="2093"/>
      <c r="ACX234" s="2093"/>
      <c r="ACY234" s="2093"/>
      <c r="ACZ234" s="2093"/>
      <c r="ADA234" s="2093"/>
      <c r="ADB234" s="2093"/>
      <c r="ADC234" s="2093"/>
      <c r="ADD234" s="2093"/>
      <c r="ADE234" s="2093"/>
      <c r="ADF234" s="2093"/>
      <c r="ADG234" s="2093"/>
      <c r="ADH234" s="2093"/>
      <c r="ADI234" s="2093"/>
      <c r="ADJ234" s="2093"/>
      <c r="ADK234" s="2093"/>
      <c r="ADL234" s="2093"/>
      <c r="ADM234" s="2093"/>
      <c r="ADN234" s="2093"/>
      <c r="ADO234" s="2093"/>
      <c r="ADP234" s="2093"/>
      <c r="ADQ234" s="2093"/>
      <c r="ADR234" s="2093"/>
      <c r="ADS234" s="2093"/>
      <c r="ADT234" s="2093"/>
      <c r="ADU234" s="2093"/>
      <c r="ADV234" s="2093"/>
      <c r="ADW234" s="2093"/>
      <c r="ADX234" s="2093"/>
      <c r="ADY234" s="2093"/>
      <c r="ADZ234" s="2093"/>
      <c r="AEA234" s="2093"/>
      <c r="AEB234" s="2093"/>
      <c r="AEC234" s="2093"/>
      <c r="AED234" s="2093"/>
      <c r="AEE234" s="2093"/>
      <c r="AEF234" s="2093"/>
      <c r="AEG234" s="2093"/>
      <c r="AEH234" s="2093"/>
      <c r="AEI234" s="2093"/>
      <c r="AEJ234" s="2093"/>
      <c r="AEK234" s="2093"/>
      <c r="AEL234" s="2093"/>
      <c r="AEM234" s="2093"/>
      <c r="AEN234" s="2093"/>
      <c r="AEO234" s="2093"/>
      <c r="AEP234" s="2093"/>
      <c r="AEQ234" s="2093"/>
      <c r="AER234" s="2093"/>
      <c r="AES234" s="2093"/>
      <c r="AET234" s="2093"/>
      <c r="AEU234" s="2093"/>
      <c r="AEV234" s="2093"/>
      <c r="AEW234" s="2093"/>
      <c r="AEX234" s="2093"/>
      <c r="AEY234" s="2093"/>
      <c r="AEZ234" s="2093"/>
      <c r="AFA234" s="2093"/>
      <c r="AFB234" s="2093"/>
      <c r="AFC234" s="2093"/>
      <c r="AFD234" s="2093"/>
      <c r="AFE234" s="2093"/>
      <c r="AFF234" s="2093"/>
      <c r="AFG234" s="2093"/>
      <c r="AFH234" s="2093"/>
      <c r="AFI234" s="2093"/>
      <c r="AFJ234" s="2093"/>
      <c r="AFK234" s="2093"/>
      <c r="AFL234" s="2093"/>
      <c r="AFM234" s="2093"/>
      <c r="AFN234" s="2093"/>
      <c r="AFO234" s="2093"/>
      <c r="AFP234" s="2093"/>
      <c r="AFQ234" s="2093"/>
      <c r="AFR234" s="2093"/>
      <c r="AFS234" s="2093"/>
      <c r="AFT234" s="2093"/>
      <c r="AFU234" s="2093"/>
      <c r="AFV234" s="2093"/>
      <c r="AFW234" s="2093"/>
      <c r="AFX234" s="2093"/>
      <c r="AFY234" s="2093"/>
      <c r="AFZ234" s="2093"/>
      <c r="AGA234" s="2093"/>
      <c r="AGB234" s="2093"/>
      <c r="AGC234" s="2093"/>
      <c r="AGD234" s="2093"/>
      <c r="AGE234" s="2093"/>
      <c r="AGF234" s="2093"/>
      <c r="AGG234" s="2093"/>
      <c r="AGH234" s="2093"/>
      <c r="AGI234" s="2093"/>
      <c r="AGJ234" s="2093"/>
      <c r="AGK234" s="2093"/>
      <c r="AGL234" s="2093"/>
      <c r="AGM234" s="2093"/>
      <c r="AGN234" s="2093"/>
      <c r="AGO234" s="2093"/>
      <c r="AGP234" s="2093"/>
      <c r="AGQ234" s="2093"/>
      <c r="AGR234" s="2093"/>
      <c r="AGS234" s="2093"/>
      <c r="AGT234" s="2093"/>
      <c r="AGU234" s="2093"/>
      <c r="AGV234" s="2093"/>
      <c r="AGW234" s="2093"/>
      <c r="AGX234" s="2093"/>
      <c r="AGY234" s="2093"/>
      <c r="AGZ234" s="2093"/>
      <c r="AHA234" s="2093"/>
      <c r="AHB234" s="2093"/>
      <c r="AHC234" s="2093"/>
      <c r="AHD234" s="2093"/>
      <c r="AHE234" s="2093"/>
      <c r="AHF234" s="2093"/>
      <c r="AHG234" s="2093"/>
      <c r="AHH234" s="2093"/>
      <c r="AHI234" s="2093"/>
      <c r="AHJ234" s="2093"/>
      <c r="AHK234" s="2093"/>
      <c r="AHL234" s="2093"/>
      <c r="AHM234" s="2093"/>
      <c r="AHN234" s="2093"/>
      <c r="AHO234" s="2093"/>
      <c r="AHP234" s="2093"/>
      <c r="AHQ234" s="2093"/>
      <c r="AHR234" s="2093"/>
      <c r="AHS234" s="2093"/>
      <c r="AHT234" s="2093"/>
      <c r="AHU234" s="2093"/>
      <c r="AHV234" s="2093"/>
      <c r="AHW234" s="2093"/>
      <c r="AHX234" s="2093"/>
      <c r="AHY234" s="2093"/>
      <c r="AHZ234" s="2093"/>
      <c r="AIA234" s="2093"/>
      <c r="AIB234" s="2093"/>
      <c r="AIC234" s="2093"/>
      <c r="AID234" s="2093"/>
      <c r="AIE234" s="2093"/>
      <c r="AIF234" s="2093"/>
      <c r="AIG234" s="2093"/>
      <c r="AIH234" s="2093"/>
      <c r="AII234" s="2093"/>
      <c r="AIJ234" s="2093"/>
      <c r="AIK234" s="2093"/>
      <c r="AIL234" s="2093"/>
      <c r="AIM234" s="2093"/>
      <c r="AIN234" s="2093"/>
      <c r="AIO234" s="2093"/>
      <c r="AIP234" s="2093"/>
      <c r="AIQ234" s="2093"/>
      <c r="AIR234" s="2093"/>
      <c r="AIS234" s="2093"/>
      <c r="AIT234" s="2093"/>
      <c r="AIU234" s="2093"/>
      <c r="AIV234" s="2093"/>
      <c r="AIW234" s="2093"/>
      <c r="AIX234" s="2093"/>
      <c r="AIY234" s="2093"/>
      <c r="AIZ234" s="2093"/>
      <c r="AJA234" s="2093"/>
      <c r="AJB234" s="2093"/>
      <c r="AJC234" s="2093"/>
      <c r="AJD234" s="2093"/>
      <c r="AJE234" s="2093"/>
      <c r="AJF234" s="2093"/>
      <c r="AJG234" s="2093"/>
      <c r="AJH234" s="2093"/>
      <c r="AJI234" s="2093"/>
      <c r="AJJ234" s="2093"/>
      <c r="AJK234" s="2093"/>
      <c r="AJL234" s="2093"/>
      <c r="AJM234" s="2093"/>
      <c r="AJN234" s="2093"/>
      <c r="AJO234" s="2093"/>
      <c r="AJP234" s="2093"/>
      <c r="AJQ234" s="2093"/>
      <c r="AJR234" s="2093"/>
      <c r="AJS234" s="2093"/>
      <c r="AJT234" s="2093"/>
      <c r="AJU234" s="2093"/>
      <c r="AJV234" s="2093"/>
      <c r="AJW234" s="2093"/>
      <c r="AJX234" s="2093"/>
      <c r="AJY234" s="2093"/>
      <c r="AJZ234" s="2093"/>
      <c r="AKA234" s="2093"/>
      <c r="AKB234" s="2093"/>
      <c r="AKC234" s="2093"/>
      <c r="AKD234" s="2093"/>
      <c r="AKE234" s="2093"/>
      <c r="AKF234" s="2093"/>
      <c r="AKG234" s="2093"/>
      <c r="AKH234" s="2093"/>
      <c r="AKI234" s="2093"/>
      <c r="AKJ234" s="2093"/>
      <c r="AKK234" s="2093"/>
      <c r="AKL234" s="2093"/>
      <c r="AKM234" s="2093"/>
      <c r="AKN234" s="2093"/>
      <c r="AKO234" s="2093"/>
      <c r="AKP234" s="2093"/>
      <c r="AKQ234" s="2093"/>
      <c r="AKR234" s="2093"/>
      <c r="AKS234" s="2093"/>
      <c r="AKT234" s="2093"/>
      <c r="AKU234" s="2093"/>
      <c r="AKV234" s="2093"/>
      <c r="AKW234" s="2093"/>
      <c r="AKX234" s="2093"/>
      <c r="AKY234" s="2093"/>
      <c r="AKZ234" s="2093"/>
      <c r="ALA234" s="2093"/>
      <c r="ALB234" s="2093"/>
      <c r="ALC234" s="2093"/>
      <c r="ALD234" s="2093"/>
      <c r="ALE234" s="2093"/>
      <c r="ALF234" s="2093"/>
      <c r="ALG234" s="2093"/>
      <c r="ALH234" s="2093"/>
      <c r="ALI234" s="2093"/>
      <c r="ALJ234" s="2093"/>
      <c r="ALK234" s="2093"/>
      <c r="ALL234" s="2093"/>
      <c r="ALM234" s="2093"/>
      <c r="ALN234" s="2093"/>
      <c r="ALO234" s="2093"/>
      <c r="ALP234" s="2093"/>
      <c r="ALQ234" s="2093"/>
      <c r="ALR234" s="2093"/>
      <c r="ALS234" s="2093"/>
      <c r="ALT234" s="2093"/>
      <c r="ALU234" s="2093"/>
      <c r="ALV234" s="2093"/>
      <c r="ALW234" s="2093"/>
      <c r="ALX234" s="2093"/>
      <c r="ALY234" s="2093"/>
      <c r="ALZ234" s="2093"/>
      <c r="AMA234" s="2093"/>
      <c r="AMB234" s="2093"/>
      <c r="AMC234" s="2093"/>
      <c r="AMD234" s="2093"/>
      <c r="AME234" s="2093"/>
      <c r="AMF234" s="2093"/>
      <c r="AMG234" s="2093"/>
      <c r="AMH234" s="2093"/>
      <c r="AMI234" s="2093"/>
      <c r="AMJ234" s="2093"/>
      <c r="AMK234" s="2093"/>
      <c r="AML234" s="2093"/>
      <c r="AMM234" s="2093"/>
      <c r="AMN234" s="2093"/>
      <c r="AMO234" s="2093"/>
      <c r="AMP234" s="2093"/>
      <c r="AMQ234" s="2093"/>
      <c r="AMR234" s="2093"/>
      <c r="AMS234" s="2093"/>
      <c r="AMT234" s="2093"/>
      <c r="AMU234" s="2093"/>
      <c r="AMV234" s="2093"/>
      <c r="AMW234" s="2093"/>
      <c r="AMX234" s="2093"/>
      <c r="AMY234" s="2093"/>
      <c r="AMZ234" s="2093"/>
      <c r="ANA234" s="2093"/>
      <c r="ANB234" s="2093"/>
      <c r="ANC234" s="2093"/>
      <c r="AND234" s="2093"/>
      <c r="ANE234" s="2093"/>
      <c r="ANF234" s="2093"/>
      <c r="ANG234" s="2093"/>
      <c r="ANH234" s="2093"/>
      <c r="ANI234" s="2093"/>
      <c r="ANJ234" s="2093"/>
      <c r="ANK234" s="2093"/>
      <c r="ANL234" s="2093"/>
      <c r="ANM234" s="2093"/>
      <c r="ANN234" s="2093"/>
      <c r="ANO234" s="2093"/>
      <c r="ANP234" s="2093"/>
      <c r="ANQ234" s="2093"/>
      <c r="ANR234" s="2093"/>
      <c r="ANS234" s="2093"/>
      <c r="ANT234" s="2093"/>
      <c r="ANU234" s="2093"/>
      <c r="ANV234" s="2093"/>
      <c r="ANW234" s="2093"/>
      <c r="ANX234" s="2093"/>
      <c r="ANY234" s="2093"/>
      <c r="ANZ234" s="2093"/>
      <c r="AOA234" s="2093"/>
      <c r="AOB234" s="2093"/>
      <c r="AOC234" s="2093"/>
      <c r="AOD234" s="2093"/>
      <c r="AOE234" s="2093"/>
      <c r="AOF234" s="2093"/>
      <c r="AOG234" s="2093"/>
      <c r="AOH234" s="2093"/>
      <c r="AOI234" s="2093"/>
      <c r="AOJ234" s="2093"/>
      <c r="AOK234" s="2093"/>
      <c r="AOL234" s="2093"/>
      <c r="AOM234" s="2093"/>
      <c r="AON234" s="2093"/>
      <c r="AOO234" s="2093"/>
      <c r="AOP234" s="2093"/>
      <c r="AOQ234" s="2093"/>
      <c r="AOR234" s="2093"/>
      <c r="AOS234" s="2093"/>
      <c r="AOT234" s="2093"/>
      <c r="AOU234" s="2093"/>
      <c r="AOV234" s="2093"/>
      <c r="AOW234" s="2093"/>
      <c r="AOX234" s="2093"/>
      <c r="AOY234" s="2093"/>
      <c r="AOZ234" s="2093"/>
      <c r="APA234" s="2093"/>
      <c r="APB234" s="2093"/>
      <c r="APC234" s="2093"/>
      <c r="APD234" s="2093"/>
      <c r="APE234" s="2093"/>
      <c r="APF234" s="2093"/>
      <c r="APG234" s="2093"/>
      <c r="APH234" s="2093"/>
      <c r="API234" s="2093"/>
      <c r="APJ234" s="2093"/>
      <c r="APK234" s="2093"/>
      <c r="APL234" s="2093"/>
      <c r="APM234" s="2093"/>
      <c r="APN234" s="2093"/>
      <c r="APO234" s="2093"/>
      <c r="APP234" s="2093"/>
      <c r="APQ234" s="2093"/>
      <c r="APR234" s="2093"/>
      <c r="APS234" s="2093"/>
      <c r="APT234" s="2093"/>
      <c r="APU234" s="2093"/>
      <c r="APV234" s="2093"/>
      <c r="APW234" s="2093"/>
      <c r="APX234" s="2093"/>
      <c r="APY234" s="2093"/>
      <c r="APZ234" s="2093"/>
      <c r="AQA234" s="2093"/>
      <c r="AQB234" s="2093"/>
      <c r="AQC234" s="2093"/>
      <c r="AQD234" s="2093"/>
      <c r="AQE234" s="2093"/>
      <c r="AQF234" s="2093"/>
      <c r="AQG234" s="2093"/>
      <c r="AQH234" s="2093"/>
      <c r="AQI234" s="2093"/>
      <c r="AQJ234" s="2093"/>
      <c r="AQK234" s="2093"/>
      <c r="AQL234" s="2093"/>
      <c r="AQM234" s="2093"/>
      <c r="AQN234" s="2093"/>
      <c r="AQO234" s="2093"/>
      <c r="AQP234" s="2093"/>
      <c r="AQQ234" s="2093"/>
      <c r="AQR234" s="2093"/>
      <c r="AQS234" s="2093"/>
      <c r="AQT234" s="2093"/>
      <c r="AQU234" s="2093"/>
      <c r="AQV234" s="2093"/>
      <c r="AQW234" s="2093"/>
      <c r="AQX234" s="2093"/>
      <c r="AQY234" s="2093"/>
      <c r="AQZ234" s="2093"/>
      <c r="ARA234" s="2093"/>
      <c r="ARB234" s="2093"/>
      <c r="ARC234" s="2093"/>
      <c r="ARD234" s="2093"/>
      <c r="ARE234" s="2093"/>
      <c r="ARF234" s="2093"/>
      <c r="ARG234" s="2093"/>
      <c r="ARH234" s="2093"/>
      <c r="ARI234" s="2093"/>
      <c r="ARJ234" s="2093"/>
      <c r="ARK234" s="2093"/>
      <c r="ARL234" s="2093"/>
      <c r="ARM234" s="2093"/>
      <c r="ARN234" s="2093"/>
      <c r="ARO234" s="2093"/>
      <c r="ARP234" s="2093"/>
      <c r="ARQ234" s="2093"/>
      <c r="ARR234" s="2093"/>
      <c r="ARS234" s="2093"/>
      <c r="ART234" s="2093"/>
      <c r="ARU234" s="2093"/>
      <c r="ARV234" s="2093"/>
      <c r="ARW234" s="2093"/>
      <c r="ARX234" s="2093"/>
      <c r="ARY234" s="2093"/>
      <c r="ARZ234" s="2093"/>
      <c r="ASA234" s="2093"/>
      <c r="ASB234" s="2093"/>
      <c r="ASC234" s="2093"/>
      <c r="ASD234" s="2093"/>
      <c r="ASE234" s="2093"/>
      <c r="ASF234" s="2093"/>
      <c r="ASG234" s="2093"/>
      <c r="ASH234" s="2093"/>
      <c r="ASI234" s="2093"/>
      <c r="ASJ234" s="2093"/>
      <c r="ASK234" s="2093"/>
      <c r="ASL234" s="2093"/>
      <c r="ASM234" s="2093"/>
      <c r="ASN234" s="2093"/>
      <c r="ASO234" s="2093"/>
      <c r="ASP234" s="2093"/>
      <c r="ASQ234" s="2093"/>
      <c r="ASR234" s="2093"/>
      <c r="ASS234" s="2093"/>
      <c r="AST234" s="2093"/>
      <c r="ASU234" s="2093"/>
      <c r="ASV234" s="2093"/>
      <c r="ASW234" s="2093"/>
      <c r="ASX234" s="2093"/>
      <c r="ASY234" s="2093"/>
      <c r="ASZ234" s="2093"/>
      <c r="ATA234" s="2093"/>
      <c r="ATB234" s="2093"/>
      <c r="ATC234" s="2093"/>
      <c r="ATD234" s="2093"/>
      <c r="ATE234" s="2093"/>
      <c r="ATF234" s="2093"/>
      <c r="ATG234" s="2093"/>
      <c r="ATH234" s="2093"/>
      <c r="ATI234" s="2093"/>
      <c r="ATJ234" s="2093"/>
      <c r="ATK234" s="2093"/>
      <c r="ATL234" s="2093"/>
      <c r="ATM234" s="2093"/>
      <c r="ATN234" s="2093"/>
      <c r="ATO234" s="2093"/>
      <c r="ATP234" s="2093"/>
      <c r="ATQ234" s="2093"/>
      <c r="ATR234" s="2093"/>
      <c r="ATS234" s="2093"/>
      <c r="ATT234" s="2093"/>
      <c r="ATU234" s="2093"/>
      <c r="ATV234" s="2093"/>
      <c r="ATW234" s="2093"/>
      <c r="ATX234" s="2093"/>
      <c r="ATY234" s="2093"/>
      <c r="ATZ234" s="2093"/>
      <c r="AUA234" s="2093"/>
      <c r="AUB234" s="2093"/>
      <c r="AUC234" s="2093"/>
      <c r="AUD234" s="2093"/>
      <c r="AUE234" s="2093"/>
      <c r="AUF234" s="2093"/>
      <c r="AUG234" s="2093"/>
      <c r="AUH234" s="2093"/>
      <c r="AUI234" s="2093"/>
      <c r="AUJ234" s="2093"/>
      <c r="AUK234" s="2093"/>
      <c r="AUL234" s="2093"/>
      <c r="AUM234" s="2093"/>
      <c r="AUN234" s="2093"/>
      <c r="AUO234" s="2093"/>
      <c r="AUP234" s="2093"/>
      <c r="AUQ234" s="2093"/>
      <c r="AUR234" s="2093"/>
      <c r="AUS234" s="2093"/>
      <c r="AUT234" s="2093"/>
      <c r="AUU234" s="2093"/>
      <c r="AUV234" s="2093"/>
      <c r="AUW234" s="2093"/>
      <c r="AUX234" s="2093"/>
      <c r="AUY234" s="2093"/>
      <c r="AUZ234" s="2093"/>
      <c r="AVA234" s="2093"/>
      <c r="AVB234" s="2093"/>
      <c r="AVC234" s="2093"/>
      <c r="AVD234" s="2093"/>
      <c r="AVE234" s="2093"/>
      <c r="AVF234" s="2093"/>
      <c r="AVG234" s="2093"/>
      <c r="AVH234" s="2093"/>
      <c r="AVI234" s="2093"/>
      <c r="AVJ234" s="2093"/>
      <c r="AVK234" s="2093"/>
      <c r="AVL234" s="2093"/>
      <c r="AVM234" s="2093"/>
      <c r="AVN234" s="2093"/>
      <c r="AVO234" s="2093"/>
      <c r="AVP234" s="2093"/>
      <c r="AVQ234" s="2093"/>
      <c r="AVR234" s="2093"/>
      <c r="AVS234" s="2093"/>
      <c r="AVT234" s="2093"/>
      <c r="AVU234" s="2093"/>
      <c r="AVV234" s="2093"/>
      <c r="AVW234" s="2093"/>
      <c r="AVX234" s="2093"/>
      <c r="AVY234" s="2093"/>
      <c r="AVZ234" s="2093"/>
      <c r="AWA234" s="2093"/>
      <c r="AWB234" s="2093"/>
      <c r="AWC234" s="2093"/>
      <c r="AWD234" s="2093"/>
      <c r="AWE234" s="2093"/>
      <c r="AWF234" s="2093"/>
      <c r="AWG234" s="2093"/>
      <c r="AWH234" s="2093"/>
      <c r="AWI234" s="2093"/>
      <c r="AWJ234" s="2093"/>
      <c r="AWK234" s="2093"/>
      <c r="AWL234" s="2093"/>
      <c r="AWM234" s="2093"/>
      <c r="AWN234" s="2093"/>
      <c r="AWO234" s="2093"/>
      <c r="AWP234" s="2093"/>
      <c r="AWQ234" s="2093"/>
      <c r="AWR234" s="2093"/>
      <c r="AWS234" s="2093"/>
      <c r="AWT234" s="2093"/>
      <c r="AWU234" s="2093"/>
      <c r="AWV234" s="2093"/>
      <c r="AWW234" s="2093"/>
      <c r="AWX234" s="2093"/>
      <c r="AWY234" s="2093"/>
      <c r="AWZ234" s="2093"/>
      <c r="AXA234" s="2093"/>
      <c r="AXB234" s="2093"/>
      <c r="AXC234" s="2093"/>
      <c r="AXD234" s="2093"/>
      <c r="AXE234" s="2093"/>
      <c r="AXF234" s="2093"/>
      <c r="AXG234" s="2093"/>
      <c r="AXH234" s="2093"/>
      <c r="AXI234" s="2093"/>
      <c r="AXJ234" s="2093"/>
    </row>
    <row r="235" spans="1:1310" s="2094" customFormat="1" ht="120.75" customHeight="1">
      <c r="A235" s="2095"/>
      <c r="B235" s="2110"/>
      <c r="C235" s="2110"/>
      <c r="D235" s="2110"/>
      <c r="E235" s="2110"/>
      <c r="F235" s="2111"/>
      <c r="G235" s="2112" t="s">
        <v>1728</v>
      </c>
      <c r="H235" s="2112"/>
      <c r="I235" s="2112"/>
      <c r="J235" s="2103"/>
      <c r="K235" s="2113"/>
      <c r="L235" s="2110"/>
      <c r="M235" s="2110"/>
      <c r="N235" s="2110"/>
      <c r="O235" s="2110"/>
      <c r="P235" s="2110"/>
      <c r="Q235" s="2110"/>
      <c r="R235" s="681"/>
      <c r="S235" s="681"/>
      <c r="T235" s="681"/>
      <c r="U235" s="681"/>
      <c r="V235" s="681"/>
      <c r="W235" s="681"/>
      <c r="X235" s="681"/>
      <c r="Y235" s="681"/>
      <c r="Z235" s="681"/>
      <c r="AA235" s="681"/>
      <c r="AB235" s="681"/>
      <c r="AC235" s="681"/>
      <c r="AD235" s="2093"/>
      <c r="AE235" s="2093"/>
      <c r="AF235" s="2093"/>
      <c r="AG235" s="2093"/>
      <c r="AH235" s="2093"/>
      <c r="AI235" s="2093"/>
      <c r="AJ235" s="2093"/>
      <c r="AK235" s="2093"/>
      <c r="AL235" s="2093"/>
      <c r="AM235" s="2093"/>
      <c r="AN235" s="2093"/>
      <c r="AO235" s="2093"/>
      <c r="AP235" s="2093"/>
      <c r="AQ235" s="2093"/>
      <c r="AR235" s="2093"/>
      <c r="AS235" s="2093"/>
      <c r="AT235" s="2093"/>
      <c r="AU235" s="2093"/>
      <c r="AV235" s="2093"/>
      <c r="AW235" s="2093"/>
      <c r="AX235" s="2093"/>
      <c r="AY235" s="2093"/>
      <c r="AZ235" s="2093"/>
      <c r="BA235" s="2093"/>
      <c r="BB235" s="2093"/>
      <c r="BC235" s="2093"/>
      <c r="BD235" s="2093"/>
      <c r="BE235" s="2093"/>
      <c r="BF235" s="2093"/>
      <c r="BG235" s="2093"/>
      <c r="BH235" s="2093"/>
      <c r="BI235" s="2093"/>
      <c r="BJ235" s="2093"/>
      <c r="BK235" s="2093"/>
      <c r="BL235" s="2093"/>
      <c r="BM235" s="2093"/>
      <c r="BN235" s="2093"/>
      <c r="BO235" s="2093"/>
      <c r="BP235" s="2093"/>
      <c r="BQ235" s="2093"/>
      <c r="BR235" s="2093"/>
      <c r="BS235" s="2093"/>
      <c r="BT235" s="2093"/>
      <c r="BU235" s="2093"/>
      <c r="BV235" s="2093"/>
      <c r="BW235" s="2093"/>
      <c r="BX235" s="2093"/>
      <c r="BY235" s="2093"/>
      <c r="BZ235" s="2093"/>
      <c r="CA235" s="2093"/>
      <c r="CB235" s="2093"/>
      <c r="CC235" s="2093"/>
      <c r="CD235" s="2093"/>
      <c r="CE235" s="2093"/>
      <c r="CF235" s="2093"/>
      <c r="CG235" s="2093"/>
      <c r="CH235" s="2093"/>
      <c r="CI235" s="2093"/>
      <c r="CJ235" s="2093"/>
      <c r="CK235" s="2093"/>
      <c r="CL235" s="2093"/>
      <c r="CM235" s="2093"/>
      <c r="CN235" s="2093"/>
      <c r="CO235" s="2093"/>
      <c r="CP235" s="2093"/>
      <c r="CQ235" s="2093"/>
      <c r="CR235" s="2093"/>
      <c r="CS235" s="2093"/>
      <c r="CT235" s="2093"/>
      <c r="CU235" s="2093"/>
      <c r="CV235" s="2093"/>
      <c r="CW235" s="2093"/>
      <c r="CX235" s="2093"/>
      <c r="CY235" s="2093"/>
      <c r="CZ235" s="2093"/>
      <c r="DA235" s="2093"/>
      <c r="DB235" s="2093"/>
      <c r="DC235" s="2093"/>
      <c r="DD235" s="2093"/>
      <c r="DE235" s="2093"/>
      <c r="DF235" s="2093"/>
      <c r="DG235" s="2093"/>
      <c r="DH235" s="2093"/>
      <c r="DI235" s="2093"/>
      <c r="DJ235" s="2093"/>
      <c r="DK235" s="2093"/>
      <c r="DL235" s="2093"/>
      <c r="DM235" s="2093"/>
      <c r="DN235" s="2093"/>
      <c r="DO235" s="2093"/>
      <c r="DP235" s="2093"/>
      <c r="DQ235" s="2093"/>
      <c r="DR235" s="2093"/>
      <c r="DS235" s="2093"/>
      <c r="DT235" s="2093"/>
      <c r="DU235" s="2093"/>
      <c r="DV235" s="2093"/>
      <c r="DW235" s="2093"/>
      <c r="DX235" s="2093"/>
      <c r="DY235" s="2093"/>
      <c r="DZ235" s="2093"/>
      <c r="EA235" s="2093"/>
      <c r="EB235" s="2093"/>
      <c r="EC235" s="2093"/>
      <c r="ED235" s="2093"/>
      <c r="EE235" s="2093"/>
      <c r="EF235" s="2093"/>
      <c r="EG235" s="2093"/>
      <c r="EH235" s="2093"/>
      <c r="EI235" s="2093"/>
      <c r="EJ235" s="2093"/>
      <c r="EK235" s="2093"/>
      <c r="EL235" s="2093"/>
      <c r="EM235" s="2093"/>
      <c r="EN235" s="2093"/>
      <c r="EO235" s="2093"/>
      <c r="EP235" s="2093"/>
      <c r="EQ235" s="2093"/>
      <c r="ER235" s="2093"/>
      <c r="ES235" s="2093"/>
      <c r="ET235" s="2093"/>
      <c r="EU235" s="2093"/>
      <c r="EV235" s="2093"/>
      <c r="EW235" s="2093"/>
      <c r="EX235" s="2093"/>
      <c r="EY235" s="2093"/>
      <c r="EZ235" s="2093"/>
      <c r="FA235" s="2093"/>
      <c r="FB235" s="2093"/>
      <c r="FC235" s="2093"/>
      <c r="FD235" s="2093"/>
      <c r="FE235" s="2093"/>
      <c r="FF235" s="2093"/>
      <c r="FG235" s="2093"/>
      <c r="FH235" s="2093"/>
      <c r="FI235" s="2093"/>
      <c r="FJ235" s="2093"/>
      <c r="FK235" s="2093"/>
      <c r="FL235" s="2093"/>
      <c r="FM235" s="2093"/>
      <c r="FN235" s="2093"/>
      <c r="FO235" s="2093"/>
      <c r="FP235" s="2093"/>
      <c r="FQ235" s="2093"/>
      <c r="FR235" s="2093"/>
      <c r="FS235" s="2093"/>
      <c r="FT235" s="2093"/>
      <c r="FU235" s="2093"/>
      <c r="FV235" s="2093"/>
      <c r="FW235" s="2093"/>
      <c r="FX235" s="2093"/>
      <c r="FY235" s="2093"/>
      <c r="FZ235" s="2093"/>
      <c r="GA235" s="2093"/>
      <c r="GB235" s="2093"/>
      <c r="GC235" s="2093"/>
      <c r="GD235" s="2093"/>
      <c r="GE235" s="2093"/>
      <c r="GF235" s="2093"/>
      <c r="GG235" s="2093"/>
      <c r="GH235" s="2093"/>
      <c r="GI235" s="2093"/>
      <c r="GJ235" s="2093"/>
      <c r="GK235" s="2093"/>
      <c r="GL235" s="2093"/>
      <c r="GM235" s="2093"/>
      <c r="GN235" s="2093"/>
      <c r="GO235" s="2093"/>
      <c r="GP235" s="2093"/>
      <c r="GQ235" s="2093"/>
      <c r="GR235" s="2093"/>
      <c r="GS235" s="2093"/>
      <c r="GT235" s="2093"/>
      <c r="GU235" s="2093"/>
      <c r="GV235" s="2093"/>
      <c r="GW235" s="2093"/>
      <c r="GX235" s="2093"/>
      <c r="GY235" s="2093"/>
      <c r="GZ235" s="2093"/>
      <c r="HA235" s="2093"/>
      <c r="HB235" s="2093"/>
      <c r="HC235" s="2093"/>
      <c r="HD235" s="2093"/>
      <c r="HE235" s="2093"/>
      <c r="HF235" s="2093"/>
      <c r="HG235" s="2093"/>
      <c r="HH235" s="2093"/>
      <c r="HI235" s="2093"/>
      <c r="HJ235" s="2093"/>
      <c r="HK235" s="2093"/>
      <c r="HL235" s="2093"/>
      <c r="HM235" s="2093"/>
      <c r="HN235" s="2093"/>
      <c r="HO235" s="2093"/>
      <c r="HP235" s="2093"/>
      <c r="HQ235" s="2093"/>
      <c r="HR235" s="2093"/>
      <c r="HS235" s="2093"/>
      <c r="HT235" s="2093"/>
      <c r="HU235" s="2093"/>
      <c r="HV235" s="2093"/>
      <c r="HW235" s="2093"/>
      <c r="HX235" s="2093"/>
      <c r="HY235" s="2093"/>
      <c r="HZ235" s="2093"/>
      <c r="IA235" s="2093"/>
      <c r="IB235" s="2093"/>
      <c r="IC235" s="2093"/>
      <c r="ID235" s="2093"/>
      <c r="IE235" s="2093"/>
      <c r="IF235" s="2093"/>
      <c r="IG235" s="2093"/>
      <c r="IH235" s="2093"/>
      <c r="II235" s="2093"/>
      <c r="IJ235" s="2093"/>
      <c r="IK235" s="2093"/>
      <c r="IL235" s="2093"/>
      <c r="IM235" s="2093"/>
      <c r="IN235" s="2093"/>
      <c r="IO235" s="2093"/>
      <c r="IP235" s="2093"/>
      <c r="IQ235" s="2093"/>
      <c r="IR235" s="2093"/>
      <c r="IS235" s="2093"/>
      <c r="IT235" s="2093"/>
      <c r="IU235" s="2093"/>
      <c r="IV235" s="2093"/>
      <c r="IW235" s="2093"/>
      <c r="IX235" s="2093"/>
      <c r="IY235" s="2093"/>
      <c r="IZ235" s="2093"/>
      <c r="JA235" s="2093"/>
      <c r="JB235" s="2093"/>
      <c r="JC235" s="2093"/>
      <c r="JD235" s="2093"/>
      <c r="JE235" s="2093"/>
      <c r="JF235" s="2093"/>
      <c r="JG235" s="2093"/>
      <c r="JH235" s="2093"/>
      <c r="JI235" s="2093"/>
      <c r="JJ235" s="2093"/>
      <c r="JK235" s="2093"/>
      <c r="JL235" s="2093"/>
      <c r="JM235" s="2093"/>
      <c r="JN235" s="2093"/>
      <c r="JO235" s="2093"/>
      <c r="JP235" s="2093"/>
      <c r="JQ235" s="2093"/>
      <c r="JR235" s="2093"/>
      <c r="JS235" s="2093"/>
      <c r="JT235" s="2093"/>
      <c r="JU235" s="2093"/>
      <c r="JV235" s="2093"/>
      <c r="JW235" s="2093"/>
      <c r="JX235" s="2093"/>
      <c r="JY235" s="2093"/>
      <c r="JZ235" s="2093"/>
      <c r="KA235" s="2093"/>
      <c r="KB235" s="2093"/>
      <c r="KC235" s="2093"/>
      <c r="KD235" s="2093"/>
      <c r="KE235" s="2093"/>
      <c r="KF235" s="2093"/>
      <c r="KG235" s="2093"/>
      <c r="KH235" s="2093"/>
      <c r="KI235" s="2093"/>
      <c r="KJ235" s="2093"/>
      <c r="KK235" s="2093"/>
      <c r="KL235" s="2093"/>
      <c r="KM235" s="2093"/>
      <c r="KN235" s="2093"/>
      <c r="KO235" s="2093"/>
      <c r="KP235" s="2093"/>
      <c r="KQ235" s="2093"/>
      <c r="KR235" s="2093"/>
      <c r="KS235" s="2093"/>
      <c r="KT235" s="2093"/>
      <c r="KU235" s="2093"/>
      <c r="KV235" s="2093"/>
      <c r="KW235" s="2093"/>
      <c r="KX235" s="2093"/>
      <c r="KY235" s="2093"/>
      <c r="KZ235" s="2093"/>
      <c r="LA235" s="2093"/>
      <c r="LB235" s="2093"/>
      <c r="LC235" s="2093"/>
      <c r="LD235" s="2093"/>
      <c r="LE235" s="2093"/>
      <c r="LF235" s="2093"/>
      <c r="LG235" s="2093"/>
      <c r="LH235" s="2093"/>
      <c r="LI235" s="2093"/>
      <c r="LJ235" s="2093"/>
      <c r="LK235" s="2093"/>
      <c r="LL235" s="2093"/>
      <c r="LM235" s="2093"/>
      <c r="LN235" s="2093"/>
      <c r="LO235" s="2093"/>
      <c r="LP235" s="2093"/>
      <c r="LQ235" s="2093"/>
      <c r="LR235" s="2093"/>
      <c r="LS235" s="2093"/>
      <c r="LT235" s="2093"/>
      <c r="LU235" s="2093"/>
      <c r="LV235" s="2093"/>
      <c r="LW235" s="2093"/>
      <c r="LX235" s="2093"/>
      <c r="LY235" s="2093"/>
      <c r="LZ235" s="2093"/>
      <c r="MA235" s="2093"/>
      <c r="MB235" s="2093"/>
      <c r="MC235" s="2093"/>
      <c r="MD235" s="2093"/>
      <c r="ME235" s="2093"/>
      <c r="MF235" s="2093"/>
      <c r="MG235" s="2093"/>
      <c r="MH235" s="2093"/>
      <c r="MI235" s="2093"/>
      <c r="MJ235" s="2093"/>
      <c r="MK235" s="2093"/>
      <c r="ML235" s="2093"/>
      <c r="MM235" s="2093"/>
      <c r="MN235" s="2093"/>
      <c r="MO235" s="2093"/>
      <c r="MP235" s="2093"/>
      <c r="MQ235" s="2093"/>
      <c r="MR235" s="2093"/>
      <c r="MS235" s="2093"/>
      <c r="MT235" s="2093"/>
      <c r="MU235" s="2093"/>
      <c r="MV235" s="2093"/>
      <c r="MW235" s="2093"/>
      <c r="MX235" s="2093"/>
      <c r="MY235" s="2093"/>
      <c r="MZ235" s="2093"/>
      <c r="NA235" s="2093"/>
      <c r="NB235" s="2093"/>
      <c r="NC235" s="2093"/>
      <c r="ND235" s="2093"/>
      <c r="NE235" s="2093"/>
      <c r="NF235" s="2093"/>
      <c r="NG235" s="2093"/>
      <c r="NH235" s="2093"/>
      <c r="NI235" s="2093"/>
      <c r="NJ235" s="2093"/>
      <c r="NK235" s="2093"/>
      <c r="NL235" s="2093"/>
      <c r="NM235" s="2093"/>
      <c r="NN235" s="2093"/>
      <c r="NO235" s="2093"/>
      <c r="NP235" s="2093"/>
      <c r="NQ235" s="2093"/>
      <c r="NR235" s="2093"/>
      <c r="NS235" s="2093"/>
      <c r="NT235" s="2093"/>
      <c r="NU235" s="2093"/>
      <c r="NV235" s="2093"/>
      <c r="NW235" s="2093"/>
      <c r="NX235" s="2093"/>
      <c r="NY235" s="2093"/>
      <c r="NZ235" s="2093"/>
      <c r="OA235" s="2093"/>
      <c r="OB235" s="2093"/>
      <c r="OC235" s="2093"/>
      <c r="OD235" s="2093"/>
      <c r="OE235" s="2093"/>
      <c r="OF235" s="2093"/>
      <c r="OG235" s="2093"/>
      <c r="OH235" s="2093"/>
      <c r="OI235" s="2093"/>
      <c r="OJ235" s="2093"/>
      <c r="OK235" s="2093"/>
      <c r="OL235" s="2093"/>
      <c r="OM235" s="2093"/>
      <c r="ON235" s="2093"/>
      <c r="OO235" s="2093"/>
      <c r="OP235" s="2093"/>
      <c r="OQ235" s="2093"/>
      <c r="OR235" s="2093"/>
      <c r="OS235" s="2093"/>
      <c r="OT235" s="2093"/>
      <c r="OU235" s="2093"/>
      <c r="OV235" s="2093"/>
      <c r="OW235" s="2093"/>
      <c r="OX235" s="2093"/>
      <c r="OY235" s="2093"/>
      <c r="OZ235" s="2093"/>
      <c r="PA235" s="2093"/>
      <c r="PB235" s="2093"/>
      <c r="PC235" s="2093"/>
      <c r="PD235" s="2093"/>
      <c r="PE235" s="2093"/>
      <c r="PF235" s="2093"/>
      <c r="PG235" s="2093"/>
      <c r="PH235" s="2093"/>
      <c r="PI235" s="2093"/>
      <c r="PJ235" s="2093"/>
      <c r="PK235" s="2093"/>
      <c r="PL235" s="2093"/>
      <c r="PM235" s="2093"/>
      <c r="PN235" s="2093"/>
      <c r="PO235" s="2093"/>
      <c r="PP235" s="2093"/>
      <c r="PQ235" s="2093"/>
      <c r="PR235" s="2093"/>
      <c r="PS235" s="2093"/>
      <c r="PT235" s="2093"/>
      <c r="PU235" s="2093"/>
      <c r="PV235" s="2093"/>
      <c r="PW235" s="2093"/>
      <c r="PX235" s="2093"/>
      <c r="PY235" s="2093"/>
      <c r="PZ235" s="2093"/>
      <c r="QA235" s="2093"/>
      <c r="QB235" s="2093"/>
      <c r="QC235" s="2093"/>
      <c r="QD235" s="2093"/>
      <c r="QE235" s="2093"/>
      <c r="QF235" s="2093"/>
      <c r="QG235" s="2093"/>
      <c r="QH235" s="2093"/>
      <c r="QI235" s="2093"/>
      <c r="QJ235" s="2093"/>
      <c r="QK235" s="2093"/>
      <c r="QL235" s="2093"/>
      <c r="QM235" s="2093"/>
      <c r="QN235" s="2093"/>
      <c r="QO235" s="2093"/>
      <c r="QP235" s="2093"/>
      <c r="QQ235" s="2093"/>
      <c r="QR235" s="2093"/>
      <c r="QS235" s="2093"/>
      <c r="QT235" s="2093"/>
      <c r="QU235" s="2093"/>
      <c r="QV235" s="2093"/>
      <c r="QW235" s="2093"/>
      <c r="QX235" s="2093"/>
      <c r="QY235" s="2093"/>
      <c r="QZ235" s="2093"/>
      <c r="RA235" s="2093"/>
      <c r="RB235" s="2093"/>
      <c r="RC235" s="2093"/>
      <c r="RD235" s="2093"/>
      <c r="RE235" s="2093"/>
      <c r="RF235" s="2093"/>
      <c r="RG235" s="2093"/>
      <c r="RH235" s="2093"/>
      <c r="RI235" s="2093"/>
      <c r="RJ235" s="2093"/>
      <c r="RK235" s="2093"/>
      <c r="RL235" s="2093"/>
      <c r="RM235" s="2093"/>
      <c r="RN235" s="2093"/>
      <c r="RO235" s="2093"/>
      <c r="RP235" s="2093"/>
      <c r="RQ235" s="2093"/>
      <c r="RR235" s="2093"/>
      <c r="RS235" s="2093"/>
      <c r="RT235" s="2093"/>
      <c r="RU235" s="2093"/>
      <c r="RV235" s="2093"/>
      <c r="RW235" s="2093"/>
      <c r="RX235" s="2093"/>
      <c r="RY235" s="2093"/>
      <c r="RZ235" s="2093"/>
      <c r="SA235" s="2093"/>
      <c r="SB235" s="2093"/>
      <c r="SC235" s="2093"/>
      <c r="SD235" s="2093"/>
      <c r="SE235" s="2093"/>
      <c r="SF235" s="2093"/>
      <c r="SG235" s="2093"/>
      <c r="SH235" s="2093"/>
      <c r="SI235" s="2093"/>
      <c r="SJ235" s="2093"/>
      <c r="SK235" s="2093"/>
      <c r="SL235" s="2093"/>
      <c r="SM235" s="2093"/>
      <c r="SN235" s="2093"/>
      <c r="SO235" s="2093"/>
      <c r="SP235" s="2093"/>
      <c r="SQ235" s="2093"/>
      <c r="SR235" s="2093"/>
      <c r="SS235" s="2093"/>
      <c r="ST235" s="2093"/>
      <c r="SU235" s="2093"/>
      <c r="SV235" s="2093"/>
      <c r="SW235" s="2093"/>
      <c r="SX235" s="2093"/>
      <c r="SY235" s="2093"/>
      <c r="SZ235" s="2093"/>
      <c r="TA235" s="2093"/>
      <c r="TB235" s="2093"/>
      <c r="TC235" s="2093"/>
      <c r="TD235" s="2093"/>
      <c r="TE235" s="2093"/>
      <c r="TF235" s="2093"/>
      <c r="TG235" s="2093"/>
      <c r="TH235" s="2093"/>
      <c r="TI235" s="2093"/>
      <c r="TJ235" s="2093"/>
      <c r="TK235" s="2093"/>
      <c r="TL235" s="2093"/>
      <c r="TM235" s="2093"/>
      <c r="TN235" s="2093"/>
      <c r="TO235" s="2093"/>
      <c r="TP235" s="2093"/>
      <c r="TQ235" s="2093"/>
      <c r="TR235" s="2093"/>
      <c r="TS235" s="2093"/>
      <c r="TT235" s="2093"/>
      <c r="TU235" s="2093"/>
      <c r="TV235" s="2093"/>
      <c r="TW235" s="2093"/>
      <c r="TX235" s="2093"/>
      <c r="TY235" s="2093"/>
      <c r="TZ235" s="2093"/>
      <c r="UA235" s="2093"/>
      <c r="UB235" s="2093"/>
      <c r="UC235" s="2093"/>
      <c r="UD235" s="2093"/>
      <c r="UE235" s="2093"/>
      <c r="UF235" s="2093"/>
      <c r="UG235" s="2093"/>
      <c r="UH235" s="2093"/>
      <c r="UI235" s="2093"/>
      <c r="UJ235" s="2093"/>
      <c r="UK235" s="2093"/>
      <c r="UL235" s="2093"/>
      <c r="UM235" s="2093"/>
      <c r="UN235" s="2093"/>
      <c r="UO235" s="2093"/>
      <c r="UP235" s="2093"/>
      <c r="UQ235" s="2093"/>
      <c r="UR235" s="2093"/>
      <c r="US235" s="2093"/>
      <c r="UT235" s="2093"/>
      <c r="UU235" s="2093"/>
      <c r="UV235" s="2093"/>
      <c r="UW235" s="2093"/>
      <c r="UX235" s="2093"/>
      <c r="UY235" s="2093"/>
      <c r="UZ235" s="2093"/>
      <c r="VA235" s="2093"/>
      <c r="VB235" s="2093"/>
      <c r="VC235" s="2093"/>
      <c r="VD235" s="2093"/>
      <c r="VE235" s="2093"/>
      <c r="VF235" s="2093"/>
      <c r="VG235" s="2093"/>
      <c r="VH235" s="2093"/>
      <c r="VI235" s="2093"/>
      <c r="VJ235" s="2093"/>
      <c r="VK235" s="2093"/>
      <c r="VL235" s="2093"/>
      <c r="VM235" s="2093"/>
      <c r="VN235" s="2093"/>
      <c r="VO235" s="2093"/>
      <c r="VP235" s="2093"/>
      <c r="VQ235" s="2093"/>
      <c r="VR235" s="2093"/>
      <c r="VS235" s="2093"/>
      <c r="VT235" s="2093"/>
      <c r="VU235" s="2093"/>
      <c r="VV235" s="2093"/>
      <c r="VW235" s="2093"/>
      <c r="VX235" s="2093"/>
      <c r="VY235" s="2093"/>
      <c r="VZ235" s="2093"/>
      <c r="WA235" s="2093"/>
      <c r="WB235" s="2093"/>
      <c r="WC235" s="2093"/>
      <c r="WD235" s="2093"/>
      <c r="WE235" s="2093"/>
      <c r="WF235" s="2093"/>
      <c r="WG235" s="2093"/>
      <c r="WH235" s="2093"/>
      <c r="WI235" s="2093"/>
      <c r="WJ235" s="2093"/>
      <c r="WK235" s="2093"/>
      <c r="WL235" s="2093"/>
      <c r="WM235" s="2093"/>
      <c r="WN235" s="2093"/>
      <c r="WO235" s="2093"/>
      <c r="WP235" s="2093"/>
      <c r="WQ235" s="2093"/>
      <c r="WR235" s="2093"/>
      <c r="WS235" s="2093"/>
      <c r="WT235" s="2093"/>
      <c r="WU235" s="2093"/>
      <c r="WV235" s="2093"/>
      <c r="WW235" s="2093"/>
      <c r="WX235" s="2093"/>
      <c r="WY235" s="2093"/>
      <c r="WZ235" s="2093"/>
      <c r="XA235" s="2093"/>
      <c r="XB235" s="2093"/>
      <c r="XC235" s="2093"/>
      <c r="XD235" s="2093"/>
      <c r="XE235" s="2093"/>
      <c r="XF235" s="2093"/>
      <c r="XG235" s="2093"/>
      <c r="XH235" s="2093"/>
      <c r="XI235" s="2093"/>
      <c r="XJ235" s="2093"/>
      <c r="XK235" s="2093"/>
      <c r="XL235" s="2093"/>
      <c r="XM235" s="2093"/>
      <c r="XN235" s="2093"/>
      <c r="XO235" s="2093"/>
      <c r="XP235" s="2093"/>
      <c r="XQ235" s="2093"/>
      <c r="XR235" s="2093"/>
      <c r="XS235" s="2093"/>
      <c r="XT235" s="2093"/>
      <c r="XU235" s="2093"/>
      <c r="XV235" s="2093"/>
      <c r="XW235" s="2093"/>
      <c r="XX235" s="2093"/>
      <c r="XY235" s="2093"/>
      <c r="XZ235" s="2093"/>
      <c r="YA235" s="2093"/>
      <c r="YB235" s="2093"/>
      <c r="YC235" s="2093"/>
      <c r="YD235" s="2093"/>
      <c r="YE235" s="2093"/>
      <c r="YF235" s="2093"/>
      <c r="YG235" s="2093"/>
      <c r="YH235" s="2093"/>
      <c r="YI235" s="2093"/>
      <c r="YJ235" s="2093"/>
      <c r="YK235" s="2093"/>
      <c r="YL235" s="2093"/>
      <c r="YM235" s="2093"/>
      <c r="YN235" s="2093"/>
      <c r="YO235" s="2093"/>
      <c r="YP235" s="2093"/>
      <c r="YQ235" s="2093"/>
      <c r="YR235" s="2093"/>
      <c r="YS235" s="2093"/>
      <c r="YT235" s="2093"/>
      <c r="YU235" s="2093"/>
      <c r="YV235" s="2093"/>
      <c r="YW235" s="2093"/>
      <c r="YX235" s="2093"/>
      <c r="YY235" s="2093"/>
      <c r="YZ235" s="2093"/>
      <c r="ZA235" s="2093"/>
      <c r="ZB235" s="2093"/>
      <c r="ZC235" s="2093"/>
      <c r="ZD235" s="2093"/>
      <c r="ZE235" s="2093"/>
      <c r="ZF235" s="2093"/>
      <c r="ZG235" s="2093"/>
      <c r="ZH235" s="2093"/>
      <c r="ZI235" s="2093"/>
      <c r="ZJ235" s="2093"/>
      <c r="ZK235" s="2093"/>
      <c r="ZL235" s="2093"/>
      <c r="ZM235" s="2093"/>
      <c r="ZN235" s="2093"/>
      <c r="ZO235" s="2093"/>
      <c r="ZP235" s="2093"/>
      <c r="ZQ235" s="2093"/>
      <c r="ZR235" s="2093"/>
      <c r="ZS235" s="2093"/>
      <c r="ZT235" s="2093"/>
      <c r="ZU235" s="2093"/>
      <c r="ZV235" s="2093"/>
      <c r="ZW235" s="2093"/>
      <c r="ZX235" s="2093"/>
      <c r="ZY235" s="2093"/>
      <c r="ZZ235" s="2093"/>
      <c r="AAA235" s="2093"/>
      <c r="AAB235" s="2093"/>
      <c r="AAC235" s="2093"/>
      <c r="AAD235" s="2093"/>
      <c r="AAE235" s="2093"/>
      <c r="AAF235" s="2093"/>
      <c r="AAG235" s="2093"/>
      <c r="AAH235" s="2093"/>
      <c r="AAI235" s="2093"/>
      <c r="AAJ235" s="2093"/>
      <c r="AAK235" s="2093"/>
      <c r="AAL235" s="2093"/>
      <c r="AAM235" s="2093"/>
      <c r="AAN235" s="2093"/>
      <c r="AAO235" s="2093"/>
      <c r="AAP235" s="2093"/>
      <c r="AAQ235" s="2093"/>
      <c r="AAR235" s="2093"/>
      <c r="AAS235" s="2093"/>
      <c r="AAT235" s="2093"/>
      <c r="AAU235" s="2093"/>
      <c r="AAV235" s="2093"/>
      <c r="AAW235" s="2093"/>
      <c r="AAX235" s="2093"/>
      <c r="AAY235" s="2093"/>
      <c r="AAZ235" s="2093"/>
      <c r="ABA235" s="2093"/>
      <c r="ABB235" s="2093"/>
      <c r="ABC235" s="2093"/>
      <c r="ABD235" s="2093"/>
      <c r="ABE235" s="2093"/>
      <c r="ABF235" s="2093"/>
      <c r="ABG235" s="2093"/>
      <c r="ABH235" s="2093"/>
      <c r="ABI235" s="2093"/>
      <c r="ABJ235" s="2093"/>
      <c r="ABK235" s="2093"/>
      <c r="ABL235" s="2093"/>
      <c r="ABM235" s="2093"/>
      <c r="ABN235" s="2093"/>
      <c r="ABO235" s="2093"/>
      <c r="ABP235" s="2093"/>
      <c r="ABQ235" s="2093"/>
      <c r="ABR235" s="2093"/>
      <c r="ABS235" s="2093"/>
      <c r="ABT235" s="2093"/>
      <c r="ABU235" s="2093"/>
      <c r="ABV235" s="2093"/>
      <c r="ABW235" s="2093"/>
      <c r="ABX235" s="2093"/>
      <c r="ABY235" s="2093"/>
      <c r="ABZ235" s="2093"/>
      <c r="ACA235" s="2093"/>
      <c r="ACB235" s="2093"/>
      <c r="ACC235" s="2093"/>
      <c r="ACD235" s="2093"/>
      <c r="ACE235" s="2093"/>
      <c r="ACF235" s="2093"/>
      <c r="ACG235" s="2093"/>
      <c r="ACH235" s="2093"/>
      <c r="ACI235" s="2093"/>
      <c r="ACJ235" s="2093"/>
      <c r="ACK235" s="2093"/>
      <c r="ACL235" s="2093"/>
      <c r="ACM235" s="2093"/>
      <c r="ACN235" s="2093"/>
      <c r="ACO235" s="2093"/>
      <c r="ACP235" s="2093"/>
      <c r="ACQ235" s="2093"/>
      <c r="ACR235" s="2093"/>
      <c r="ACS235" s="2093"/>
      <c r="ACT235" s="2093"/>
      <c r="ACU235" s="2093"/>
      <c r="ACV235" s="2093"/>
      <c r="ACW235" s="2093"/>
      <c r="ACX235" s="2093"/>
      <c r="ACY235" s="2093"/>
      <c r="ACZ235" s="2093"/>
      <c r="ADA235" s="2093"/>
      <c r="ADB235" s="2093"/>
      <c r="ADC235" s="2093"/>
      <c r="ADD235" s="2093"/>
      <c r="ADE235" s="2093"/>
      <c r="ADF235" s="2093"/>
      <c r="ADG235" s="2093"/>
      <c r="ADH235" s="2093"/>
      <c r="ADI235" s="2093"/>
      <c r="ADJ235" s="2093"/>
      <c r="ADK235" s="2093"/>
      <c r="ADL235" s="2093"/>
      <c r="ADM235" s="2093"/>
      <c r="ADN235" s="2093"/>
      <c r="ADO235" s="2093"/>
      <c r="ADP235" s="2093"/>
      <c r="ADQ235" s="2093"/>
      <c r="ADR235" s="2093"/>
      <c r="ADS235" s="2093"/>
      <c r="ADT235" s="2093"/>
      <c r="ADU235" s="2093"/>
      <c r="ADV235" s="2093"/>
      <c r="ADW235" s="2093"/>
      <c r="ADX235" s="2093"/>
      <c r="ADY235" s="2093"/>
      <c r="ADZ235" s="2093"/>
      <c r="AEA235" s="2093"/>
      <c r="AEB235" s="2093"/>
      <c r="AEC235" s="2093"/>
      <c r="AED235" s="2093"/>
      <c r="AEE235" s="2093"/>
      <c r="AEF235" s="2093"/>
      <c r="AEG235" s="2093"/>
      <c r="AEH235" s="2093"/>
      <c r="AEI235" s="2093"/>
      <c r="AEJ235" s="2093"/>
      <c r="AEK235" s="2093"/>
      <c r="AEL235" s="2093"/>
      <c r="AEM235" s="2093"/>
      <c r="AEN235" s="2093"/>
      <c r="AEO235" s="2093"/>
      <c r="AEP235" s="2093"/>
      <c r="AEQ235" s="2093"/>
      <c r="AER235" s="2093"/>
      <c r="AES235" s="2093"/>
      <c r="AET235" s="2093"/>
      <c r="AEU235" s="2093"/>
      <c r="AEV235" s="2093"/>
      <c r="AEW235" s="2093"/>
      <c r="AEX235" s="2093"/>
      <c r="AEY235" s="2093"/>
      <c r="AEZ235" s="2093"/>
      <c r="AFA235" s="2093"/>
      <c r="AFB235" s="2093"/>
      <c r="AFC235" s="2093"/>
      <c r="AFD235" s="2093"/>
      <c r="AFE235" s="2093"/>
      <c r="AFF235" s="2093"/>
      <c r="AFG235" s="2093"/>
      <c r="AFH235" s="2093"/>
      <c r="AFI235" s="2093"/>
      <c r="AFJ235" s="2093"/>
      <c r="AFK235" s="2093"/>
      <c r="AFL235" s="2093"/>
      <c r="AFM235" s="2093"/>
      <c r="AFN235" s="2093"/>
      <c r="AFO235" s="2093"/>
      <c r="AFP235" s="2093"/>
      <c r="AFQ235" s="2093"/>
      <c r="AFR235" s="2093"/>
      <c r="AFS235" s="2093"/>
      <c r="AFT235" s="2093"/>
      <c r="AFU235" s="2093"/>
      <c r="AFV235" s="2093"/>
      <c r="AFW235" s="2093"/>
      <c r="AFX235" s="2093"/>
      <c r="AFY235" s="2093"/>
      <c r="AFZ235" s="2093"/>
      <c r="AGA235" s="2093"/>
      <c r="AGB235" s="2093"/>
      <c r="AGC235" s="2093"/>
      <c r="AGD235" s="2093"/>
      <c r="AGE235" s="2093"/>
      <c r="AGF235" s="2093"/>
      <c r="AGG235" s="2093"/>
      <c r="AGH235" s="2093"/>
      <c r="AGI235" s="2093"/>
      <c r="AGJ235" s="2093"/>
      <c r="AGK235" s="2093"/>
      <c r="AGL235" s="2093"/>
      <c r="AGM235" s="2093"/>
      <c r="AGN235" s="2093"/>
      <c r="AGO235" s="2093"/>
      <c r="AGP235" s="2093"/>
      <c r="AGQ235" s="2093"/>
      <c r="AGR235" s="2093"/>
      <c r="AGS235" s="2093"/>
      <c r="AGT235" s="2093"/>
      <c r="AGU235" s="2093"/>
      <c r="AGV235" s="2093"/>
      <c r="AGW235" s="2093"/>
      <c r="AGX235" s="2093"/>
      <c r="AGY235" s="2093"/>
      <c r="AGZ235" s="2093"/>
      <c r="AHA235" s="2093"/>
      <c r="AHB235" s="2093"/>
      <c r="AHC235" s="2093"/>
      <c r="AHD235" s="2093"/>
      <c r="AHE235" s="2093"/>
      <c r="AHF235" s="2093"/>
      <c r="AHG235" s="2093"/>
      <c r="AHH235" s="2093"/>
      <c r="AHI235" s="2093"/>
      <c r="AHJ235" s="2093"/>
      <c r="AHK235" s="2093"/>
      <c r="AHL235" s="2093"/>
      <c r="AHM235" s="2093"/>
      <c r="AHN235" s="2093"/>
      <c r="AHO235" s="2093"/>
      <c r="AHP235" s="2093"/>
      <c r="AHQ235" s="2093"/>
      <c r="AHR235" s="2093"/>
      <c r="AHS235" s="2093"/>
      <c r="AHT235" s="2093"/>
      <c r="AHU235" s="2093"/>
      <c r="AHV235" s="2093"/>
      <c r="AHW235" s="2093"/>
      <c r="AHX235" s="2093"/>
      <c r="AHY235" s="2093"/>
      <c r="AHZ235" s="2093"/>
      <c r="AIA235" s="2093"/>
      <c r="AIB235" s="2093"/>
      <c r="AIC235" s="2093"/>
      <c r="AID235" s="2093"/>
      <c r="AIE235" s="2093"/>
      <c r="AIF235" s="2093"/>
      <c r="AIG235" s="2093"/>
      <c r="AIH235" s="2093"/>
      <c r="AII235" s="2093"/>
      <c r="AIJ235" s="2093"/>
      <c r="AIK235" s="2093"/>
      <c r="AIL235" s="2093"/>
      <c r="AIM235" s="2093"/>
      <c r="AIN235" s="2093"/>
      <c r="AIO235" s="2093"/>
      <c r="AIP235" s="2093"/>
      <c r="AIQ235" s="2093"/>
      <c r="AIR235" s="2093"/>
      <c r="AIS235" s="2093"/>
      <c r="AIT235" s="2093"/>
      <c r="AIU235" s="2093"/>
      <c r="AIV235" s="2093"/>
      <c r="AIW235" s="2093"/>
      <c r="AIX235" s="2093"/>
      <c r="AIY235" s="2093"/>
      <c r="AIZ235" s="2093"/>
      <c r="AJA235" s="2093"/>
      <c r="AJB235" s="2093"/>
      <c r="AJC235" s="2093"/>
      <c r="AJD235" s="2093"/>
      <c r="AJE235" s="2093"/>
      <c r="AJF235" s="2093"/>
      <c r="AJG235" s="2093"/>
      <c r="AJH235" s="2093"/>
      <c r="AJI235" s="2093"/>
      <c r="AJJ235" s="2093"/>
      <c r="AJK235" s="2093"/>
      <c r="AJL235" s="2093"/>
      <c r="AJM235" s="2093"/>
      <c r="AJN235" s="2093"/>
      <c r="AJO235" s="2093"/>
      <c r="AJP235" s="2093"/>
      <c r="AJQ235" s="2093"/>
      <c r="AJR235" s="2093"/>
      <c r="AJS235" s="2093"/>
      <c r="AJT235" s="2093"/>
      <c r="AJU235" s="2093"/>
      <c r="AJV235" s="2093"/>
      <c r="AJW235" s="2093"/>
      <c r="AJX235" s="2093"/>
      <c r="AJY235" s="2093"/>
      <c r="AJZ235" s="2093"/>
      <c r="AKA235" s="2093"/>
      <c r="AKB235" s="2093"/>
      <c r="AKC235" s="2093"/>
      <c r="AKD235" s="2093"/>
      <c r="AKE235" s="2093"/>
      <c r="AKF235" s="2093"/>
      <c r="AKG235" s="2093"/>
      <c r="AKH235" s="2093"/>
      <c r="AKI235" s="2093"/>
      <c r="AKJ235" s="2093"/>
      <c r="AKK235" s="2093"/>
      <c r="AKL235" s="2093"/>
      <c r="AKM235" s="2093"/>
      <c r="AKN235" s="2093"/>
      <c r="AKO235" s="2093"/>
      <c r="AKP235" s="2093"/>
      <c r="AKQ235" s="2093"/>
      <c r="AKR235" s="2093"/>
      <c r="AKS235" s="2093"/>
      <c r="AKT235" s="2093"/>
      <c r="AKU235" s="2093"/>
      <c r="AKV235" s="2093"/>
      <c r="AKW235" s="2093"/>
      <c r="AKX235" s="2093"/>
      <c r="AKY235" s="2093"/>
      <c r="AKZ235" s="2093"/>
      <c r="ALA235" s="2093"/>
      <c r="ALB235" s="2093"/>
      <c r="ALC235" s="2093"/>
      <c r="ALD235" s="2093"/>
      <c r="ALE235" s="2093"/>
      <c r="ALF235" s="2093"/>
      <c r="ALG235" s="2093"/>
      <c r="ALH235" s="2093"/>
      <c r="ALI235" s="2093"/>
      <c r="ALJ235" s="2093"/>
      <c r="ALK235" s="2093"/>
      <c r="ALL235" s="2093"/>
      <c r="ALM235" s="2093"/>
      <c r="ALN235" s="2093"/>
      <c r="ALO235" s="2093"/>
      <c r="ALP235" s="2093"/>
      <c r="ALQ235" s="2093"/>
      <c r="ALR235" s="2093"/>
      <c r="ALS235" s="2093"/>
      <c r="ALT235" s="2093"/>
      <c r="ALU235" s="2093"/>
      <c r="ALV235" s="2093"/>
      <c r="ALW235" s="2093"/>
      <c r="ALX235" s="2093"/>
      <c r="ALY235" s="2093"/>
      <c r="ALZ235" s="2093"/>
      <c r="AMA235" s="2093"/>
      <c r="AMB235" s="2093"/>
      <c r="AMC235" s="2093"/>
      <c r="AMD235" s="2093"/>
      <c r="AME235" s="2093"/>
      <c r="AMF235" s="2093"/>
      <c r="AMG235" s="2093"/>
      <c r="AMH235" s="2093"/>
      <c r="AMI235" s="2093"/>
      <c r="AMJ235" s="2093"/>
      <c r="AMK235" s="2093"/>
      <c r="AML235" s="2093"/>
      <c r="AMM235" s="2093"/>
      <c r="AMN235" s="2093"/>
      <c r="AMO235" s="2093"/>
      <c r="AMP235" s="2093"/>
      <c r="AMQ235" s="2093"/>
      <c r="AMR235" s="2093"/>
      <c r="AMS235" s="2093"/>
      <c r="AMT235" s="2093"/>
      <c r="AMU235" s="2093"/>
      <c r="AMV235" s="2093"/>
      <c r="AMW235" s="2093"/>
      <c r="AMX235" s="2093"/>
      <c r="AMY235" s="2093"/>
      <c r="AMZ235" s="2093"/>
      <c r="ANA235" s="2093"/>
      <c r="ANB235" s="2093"/>
      <c r="ANC235" s="2093"/>
      <c r="AND235" s="2093"/>
      <c r="ANE235" s="2093"/>
      <c r="ANF235" s="2093"/>
      <c r="ANG235" s="2093"/>
      <c r="ANH235" s="2093"/>
      <c r="ANI235" s="2093"/>
      <c r="ANJ235" s="2093"/>
      <c r="ANK235" s="2093"/>
      <c r="ANL235" s="2093"/>
      <c r="ANM235" s="2093"/>
      <c r="ANN235" s="2093"/>
      <c r="ANO235" s="2093"/>
      <c r="ANP235" s="2093"/>
      <c r="ANQ235" s="2093"/>
      <c r="ANR235" s="2093"/>
      <c r="ANS235" s="2093"/>
      <c r="ANT235" s="2093"/>
      <c r="ANU235" s="2093"/>
      <c r="ANV235" s="2093"/>
      <c r="ANW235" s="2093"/>
      <c r="ANX235" s="2093"/>
      <c r="ANY235" s="2093"/>
      <c r="ANZ235" s="2093"/>
      <c r="AOA235" s="2093"/>
      <c r="AOB235" s="2093"/>
      <c r="AOC235" s="2093"/>
      <c r="AOD235" s="2093"/>
      <c r="AOE235" s="2093"/>
      <c r="AOF235" s="2093"/>
      <c r="AOG235" s="2093"/>
      <c r="AOH235" s="2093"/>
      <c r="AOI235" s="2093"/>
      <c r="AOJ235" s="2093"/>
      <c r="AOK235" s="2093"/>
      <c r="AOL235" s="2093"/>
      <c r="AOM235" s="2093"/>
      <c r="AON235" s="2093"/>
      <c r="AOO235" s="2093"/>
      <c r="AOP235" s="2093"/>
      <c r="AOQ235" s="2093"/>
      <c r="AOR235" s="2093"/>
      <c r="AOS235" s="2093"/>
      <c r="AOT235" s="2093"/>
      <c r="AOU235" s="2093"/>
      <c r="AOV235" s="2093"/>
      <c r="AOW235" s="2093"/>
      <c r="AOX235" s="2093"/>
      <c r="AOY235" s="2093"/>
      <c r="AOZ235" s="2093"/>
      <c r="APA235" s="2093"/>
      <c r="APB235" s="2093"/>
      <c r="APC235" s="2093"/>
      <c r="APD235" s="2093"/>
      <c r="APE235" s="2093"/>
      <c r="APF235" s="2093"/>
      <c r="APG235" s="2093"/>
      <c r="APH235" s="2093"/>
      <c r="API235" s="2093"/>
      <c r="APJ235" s="2093"/>
      <c r="APK235" s="2093"/>
      <c r="APL235" s="2093"/>
      <c r="APM235" s="2093"/>
      <c r="APN235" s="2093"/>
      <c r="APO235" s="2093"/>
      <c r="APP235" s="2093"/>
      <c r="APQ235" s="2093"/>
      <c r="APR235" s="2093"/>
      <c r="APS235" s="2093"/>
      <c r="APT235" s="2093"/>
      <c r="APU235" s="2093"/>
      <c r="APV235" s="2093"/>
      <c r="APW235" s="2093"/>
      <c r="APX235" s="2093"/>
      <c r="APY235" s="2093"/>
      <c r="APZ235" s="2093"/>
      <c r="AQA235" s="2093"/>
      <c r="AQB235" s="2093"/>
      <c r="AQC235" s="2093"/>
      <c r="AQD235" s="2093"/>
      <c r="AQE235" s="2093"/>
      <c r="AQF235" s="2093"/>
      <c r="AQG235" s="2093"/>
      <c r="AQH235" s="2093"/>
      <c r="AQI235" s="2093"/>
      <c r="AQJ235" s="2093"/>
      <c r="AQK235" s="2093"/>
      <c r="AQL235" s="2093"/>
      <c r="AQM235" s="2093"/>
      <c r="AQN235" s="2093"/>
      <c r="AQO235" s="2093"/>
      <c r="AQP235" s="2093"/>
      <c r="AQQ235" s="2093"/>
      <c r="AQR235" s="2093"/>
      <c r="AQS235" s="2093"/>
      <c r="AQT235" s="2093"/>
      <c r="AQU235" s="2093"/>
      <c r="AQV235" s="2093"/>
      <c r="AQW235" s="2093"/>
      <c r="AQX235" s="2093"/>
      <c r="AQY235" s="2093"/>
      <c r="AQZ235" s="2093"/>
      <c r="ARA235" s="2093"/>
      <c r="ARB235" s="2093"/>
      <c r="ARC235" s="2093"/>
      <c r="ARD235" s="2093"/>
      <c r="ARE235" s="2093"/>
      <c r="ARF235" s="2093"/>
      <c r="ARG235" s="2093"/>
      <c r="ARH235" s="2093"/>
      <c r="ARI235" s="2093"/>
      <c r="ARJ235" s="2093"/>
      <c r="ARK235" s="2093"/>
      <c r="ARL235" s="2093"/>
      <c r="ARM235" s="2093"/>
      <c r="ARN235" s="2093"/>
      <c r="ARO235" s="2093"/>
      <c r="ARP235" s="2093"/>
      <c r="ARQ235" s="2093"/>
      <c r="ARR235" s="2093"/>
      <c r="ARS235" s="2093"/>
      <c r="ART235" s="2093"/>
      <c r="ARU235" s="2093"/>
      <c r="ARV235" s="2093"/>
      <c r="ARW235" s="2093"/>
      <c r="ARX235" s="2093"/>
      <c r="ARY235" s="2093"/>
      <c r="ARZ235" s="2093"/>
      <c r="ASA235" s="2093"/>
      <c r="ASB235" s="2093"/>
      <c r="ASC235" s="2093"/>
      <c r="ASD235" s="2093"/>
      <c r="ASE235" s="2093"/>
      <c r="ASF235" s="2093"/>
      <c r="ASG235" s="2093"/>
      <c r="ASH235" s="2093"/>
      <c r="ASI235" s="2093"/>
      <c r="ASJ235" s="2093"/>
      <c r="ASK235" s="2093"/>
      <c r="ASL235" s="2093"/>
      <c r="ASM235" s="2093"/>
      <c r="ASN235" s="2093"/>
      <c r="ASO235" s="2093"/>
      <c r="ASP235" s="2093"/>
      <c r="ASQ235" s="2093"/>
      <c r="ASR235" s="2093"/>
      <c r="ASS235" s="2093"/>
      <c r="AST235" s="2093"/>
      <c r="ASU235" s="2093"/>
      <c r="ASV235" s="2093"/>
      <c r="ASW235" s="2093"/>
      <c r="ASX235" s="2093"/>
      <c r="ASY235" s="2093"/>
      <c r="ASZ235" s="2093"/>
      <c r="ATA235" s="2093"/>
      <c r="ATB235" s="2093"/>
      <c r="ATC235" s="2093"/>
      <c r="ATD235" s="2093"/>
      <c r="ATE235" s="2093"/>
      <c r="ATF235" s="2093"/>
      <c r="ATG235" s="2093"/>
      <c r="ATH235" s="2093"/>
      <c r="ATI235" s="2093"/>
      <c r="ATJ235" s="2093"/>
      <c r="ATK235" s="2093"/>
      <c r="ATL235" s="2093"/>
      <c r="ATM235" s="2093"/>
      <c r="ATN235" s="2093"/>
      <c r="ATO235" s="2093"/>
      <c r="ATP235" s="2093"/>
      <c r="ATQ235" s="2093"/>
      <c r="ATR235" s="2093"/>
      <c r="ATS235" s="2093"/>
      <c r="ATT235" s="2093"/>
      <c r="ATU235" s="2093"/>
      <c r="ATV235" s="2093"/>
      <c r="ATW235" s="2093"/>
      <c r="ATX235" s="2093"/>
      <c r="ATY235" s="2093"/>
      <c r="ATZ235" s="2093"/>
      <c r="AUA235" s="2093"/>
      <c r="AUB235" s="2093"/>
      <c r="AUC235" s="2093"/>
      <c r="AUD235" s="2093"/>
      <c r="AUE235" s="2093"/>
      <c r="AUF235" s="2093"/>
      <c r="AUG235" s="2093"/>
      <c r="AUH235" s="2093"/>
      <c r="AUI235" s="2093"/>
      <c r="AUJ235" s="2093"/>
      <c r="AUK235" s="2093"/>
      <c r="AUL235" s="2093"/>
      <c r="AUM235" s="2093"/>
      <c r="AUN235" s="2093"/>
      <c r="AUO235" s="2093"/>
      <c r="AUP235" s="2093"/>
      <c r="AUQ235" s="2093"/>
      <c r="AUR235" s="2093"/>
      <c r="AUS235" s="2093"/>
      <c r="AUT235" s="2093"/>
      <c r="AUU235" s="2093"/>
      <c r="AUV235" s="2093"/>
      <c r="AUW235" s="2093"/>
      <c r="AUX235" s="2093"/>
      <c r="AUY235" s="2093"/>
      <c r="AUZ235" s="2093"/>
      <c r="AVA235" s="2093"/>
      <c r="AVB235" s="2093"/>
      <c r="AVC235" s="2093"/>
      <c r="AVD235" s="2093"/>
      <c r="AVE235" s="2093"/>
      <c r="AVF235" s="2093"/>
      <c r="AVG235" s="2093"/>
      <c r="AVH235" s="2093"/>
      <c r="AVI235" s="2093"/>
      <c r="AVJ235" s="2093"/>
      <c r="AVK235" s="2093"/>
      <c r="AVL235" s="2093"/>
      <c r="AVM235" s="2093"/>
      <c r="AVN235" s="2093"/>
      <c r="AVO235" s="2093"/>
      <c r="AVP235" s="2093"/>
      <c r="AVQ235" s="2093"/>
      <c r="AVR235" s="2093"/>
      <c r="AVS235" s="2093"/>
      <c r="AVT235" s="2093"/>
      <c r="AVU235" s="2093"/>
      <c r="AVV235" s="2093"/>
      <c r="AVW235" s="2093"/>
      <c r="AVX235" s="2093"/>
      <c r="AVY235" s="2093"/>
      <c r="AVZ235" s="2093"/>
      <c r="AWA235" s="2093"/>
      <c r="AWB235" s="2093"/>
      <c r="AWC235" s="2093"/>
      <c r="AWD235" s="2093"/>
      <c r="AWE235" s="2093"/>
      <c r="AWF235" s="2093"/>
      <c r="AWG235" s="2093"/>
      <c r="AWH235" s="2093"/>
      <c r="AWI235" s="2093"/>
      <c r="AWJ235" s="2093"/>
      <c r="AWK235" s="2093"/>
      <c r="AWL235" s="2093"/>
      <c r="AWM235" s="2093"/>
      <c r="AWN235" s="2093"/>
      <c r="AWO235" s="2093"/>
      <c r="AWP235" s="2093"/>
      <c r="AWQ235" s="2093"/>
      <c r="AWR235" s="2093"/>
      <c r="AWS235" s="2093"/>
      <c r="AWT235" s="2093"/>
      <c r="AWU235" s="2093"/>
      <c r="AWV235" s="2093"/>
      <c r="AWW235" s="2093"/>
      <c r="AWX235" s="2093"/>
      <c r="AWY235" s="2093"/>
      <c r="AWZ235" s="2093"/>
      <c r="AXA235" s="2093"/>
      <c r="AXB235" s="2093"/>
      <c r="AXC235" s="2093"/>
      <c r="AXD235" s="2093"/>
      <c r="AXE235" s="2093"/>
      <c r="AXF235" s="2093"/>
      <c r="AXG235" s="2093"/>
      <c r="AXH235" s="2093"/>
      <c r="AXI235" s="2093"/>
      <c r="AXJ235" s="2093"/>
    </row>
    <row r="236" spans="1:1310" s="2094" customFormat="1" ht="56.25" customHeight="1">
      <c r="A236" s="2095"/>
      <c r="B236" s="2114" t="s">
        <v>1729</v>
      </c>
      <c r="C236" s="2114"/>
      <c r="D236" s="2114"/>
      <c r="E236" s="2114"/>
      <c r="F236" s="2100"/>
      <c r="G236" s="2115" t="s">
        <v>1729</v>
      </c>
      <c r="H236" s="2115"/>
      <c r="I236" s="2115"/>
      <c r="J236" s="2105"/>
      <c r="K236" s="2116" t="s">
        <v>1730</v>
      </c>
      <c r="L236" s="2116"/>
      <c r="M236" s="2116"/>
      <c r="N236" s="2105"/>
      <c r="O236" s="2117" t="s">
        <v>1731</v>
      </c>
      <c r="P236" s="2117"/>
      <c r="Q236" s="2117"/>
      <c r="R236" s="681"/>
      <c r="S236" s="681"/>
      <c r="T236" s="681"/>
      <c r="U236" s="681"/>
      <c r="V236" s="681"/>
      <c r="W236" s="681"/>
      <c r="X236" s="681"/>
      <c r="Y236" s="681"/>
      <c r="Z236" s="681"/>
      <c r="AA236" s="681"/>
      <c r="AB236" s="681"/>
      <c r="AC236" s="681"/>
      <c r="AD236" s="2093"/>
      <c r="AE236" s="2093"/>
      <c r="AF236" s="2093"/>
      <c r="AG236" s="2093"/>
      <c r="AH236" s="2093"/>
      <c r="AI236" s="2093"/>
      <c r="AJ236" s="2093"/>
      <c r="AK236" s="2093"/>
      <c r="AL236" s="2093"/>
      <c r="AM236" s="2093"/>
      <c r="AN236" s="2093"/>
      <c r="AO236" s="2093"/>
      <c r="AP236" s="2093"/>
      <c r="AQ236" s="2093"/>
      <c r="AR236" s="2093"/>
      <c r="AS236" s="2093"/>
      <c r="AT236" s="2093"/>
      <c r="AU236" s="2093"/>
      <c r="AV236" s="2093"/>
      <c r="AW236" s="2093"/>
      <c r="AX236" s="2093"/>
      <c r="AY236" s="2093"/>
      <c r="AZ236" s="2093"/>
      <c r="BA236" s="2093"/>
      <c r="BB236" s="2093"/>
      <c r="BC236" s="2093"/>
      <c r="BD236" s="2093"/>
      <c r="BE236" s="2093"/>
      <c r="BF236" s="2093"/>
      <c r="BG236" s="2093"/>
      <c r="BH236" s="2093"/>
      <c r="BI236" s="2093"/>
      <c r="BJ236" s="2093"/>
      <c r="BK236" s="2093"/>
      <c r="BL236" s="2093"/>
      <c r="BM236" s="2093"/>
      <c r="BN236" s="2093"/>
      <c r="BO236" s="2093"/>
      <c r="BP236" s="2093"/>
      <c r="BQ236" s="2093"/>
      <c r="BR236" s="2093"/>
      <c r="BS236" s="2093"/>
      <c r="BT236" s="2093"/>
      <c r="BU236" s="2093"/>
      <c r="BV236" s="2093"/>
      <c r="BW236" s="2093"/>
      <c r="BX236" s="2093"/>
      <c r="BY236" s="2093"/>
      <c r="BZ236" s="2093"/>
      <c r="CA236" s="2093"/>
      <c r="CB236" s="2093"/>
      <c r="CC236" s="2093"/>
      <c r="CD236" s="2093"/>
      <c r="CE236" s="2093"/>
      <c r="CF236" s="2093"/>
      <c r="CG236" s="2093"/>
      <c r="CH236" s="2093"/>
      <c r="CI236" s="2093"/>
      <c r="CJ236" s="2093"/>
      <c r="CK236" s="2093"/>
      <c r="CL236" s="2093"/>
      <c r="CM236" s="2093"/>
      <c r="CN236" s="2093"/>
      <c r="CO236" s="2093"/>
      <c r="CP236" s="2093"/>
      <c r="CQ236" s="2093"/>
      <c r="CR236" s="2093"/>
      <c r="CS236" s="2093"/>
      <c r="CT236" s="2093"/>
      <c r="CU236" s="2093"/>
      <c r="CV236" s="2093"/>
      <c r="CW236" s="2093"/>
      <c r="CX236" s="2093"/>
      <c r="CY236" s="2093"/>
      <c r="CZ236" s="2093"/>
      <c r="DA236" s="2093"/>
      <c r="DB236" s="2093"/>
      <c r="DC236" s="2093"/>
      <c r="DD236" s="2093"/>
      <c r="DE236" s="2093"/>
      <c r="DF236" s="2093"/>
      <c r="DG236" s="2093"/>
      <c r="DH236" s="2093"/>
      <c r="DI236" s="2093"/>
      <c r="DJ236" s="2093"/>
      <c r="DK236" s="2093"/>
      <c r="DL236" s="2093"/>
      <c r="DM236" s="2093"/>
      <c r="DN236" s="2093"/>
      <c r="DO236" s="2093"/>
      <c r="DP236" s="2093"/>
      <c r="DQ236" s="2093"/>
      <c r="DR236" s="2093"/>
      <c r="DS236" s="2093"/>
      <c r="DT236" s="2093"/>
      <c r="DU236" s="2093"/>
      <c r="DV236" s="2093"/>
      <c r="DW236" s="2093"/>
      <c r="DX236" s="2093"/>
      <c r="DY236" s="2093"/>
      <c r="DZ236" s="2093"/>
      <c r="EA236" s="2093"/>
      <c r="EB236" s="2093"/>
      <c r="EC236" s="2093"/>
      <c r="ED236" s="2093"/>
      <c r="EE236" s="2093"/>
      <c r="EF236" s="2093"/>
      <c r="EG236" s="2093"/>
      <c r="EH236" s="2093"/>
      <c r="EI236" s="2093"/>
      <c r="EJ236" s="2093"/>
      <c r="EK236" s="2093"/>
      <c r="EL236" s="2093"/>
      <c r="EM236" s="2093"/>
      <c r="EN236" s="2093"/>
      <c r="EO236" s="2093"/>
      <c r="EP236" s="2093"/>
      <c r="EQ236" s="2093"/>
      <c r="ER236" s="2093"/>
      <c r="ES236" s="2093"/>
      <c r="ET236" s="2093"/>
      <c r="EU236" s="2093"/>
      <c r="EV236" s="2093"/>
      <c r="EW236" s="2093"/>
      <c r="EX236" s="2093"/>
      <c r="EY236" s="2093"/>
      <c r="EZ236" s="2093"/>
      <c r="FA236" s="2093"/>
      <c r="FB236" s="2093"/>
      <c r="FC236" s="2093"/>
      <c r="FD236" s="2093"/>
      <c r="FE236" s="2093"/>
      <c r="FF236" s="2093"/>
      <c r="FG236" s="2093"/>
      <c r="FH236" s="2093"/>
      <c r="FI236" s="2093"/>
      <c r="FJ236" s="2093"/>
      <c r="FK236" s="2093"/>
      <c r="FL236" s="2093"/>
      <c r="FM236" s="2093"/>
      <c r="FN236" s="2093"/>
      <c r="FO236" s="2093"/>
      <c r="FP236" s="2093"/>
      <c r="FQ236" s="2093"/>
      <c r="FR236" s="2093"/>
      <c r="FS236" s="2093"/>
      <c r="FT236" s="2093"/>
      <c r="FU236" s="2093"/>
      <c r="FV236" s="2093"/>
      <c r="FW236" s="2093"/>
      <c r="FX236" s="2093"/>
      <c r="FY236" s="2093"/>
      <c r="FZ236" s="2093"/>
      <c r="GA236" s="2093"/>
      <c r="GB236" s="2093"/>
      <c r="GC236" s="2093"/>
      <c r="GD236" s="2093"/>
      <c r="GE236" s="2093"/>
      <c r="GF236" s="2093"/>
      <c r="GG236" s="2093"/>
      <c r="GH236" s="2093"/>
      <c r="GI236" s="2093"/>
      <c r="GJ236" s="2093"/>
      <c r="GK236" s="2093"/>
      <c r="GL236" s="2093"/>
      <c r="GM236" s="2093"/>
      <c r="GN236" s="2093"/>
      <c r="GO236" s="2093"/>
      <c r="GP236" s="2093"/>
      <c r="GQ236" s="2093"/>
      <c r="GR236" s="2093"/>
      <c r="GS236" s="2093"/>
      <c r="GT236" s="2093"/>
      <c r="GU236" s="2093"/>
      <c r="GV236" s="2093"/>
      <c r="GW236" s="2093"/>
      <c r="GX236" s="2093"/>
      <c r="GY236" s="2093"/>
      <c r="GZ236" s="2093"/>
      <c r="HA236" s="2093"/>
      <c r="HB236" s="2093"/>
      <c r="HC236" s="2093"/>
      <c r="HD236" s="2093"/>
      <c r="HE236" s="2093"/>
      <c r="HF236" s="2093"/>
      <c r="HG236" s="2093"/>
      <c r="HH236" s="2093"/>
      <c r="HI236" s="2093"/>
      <c r="HJ236" s="2093"/>
      <c r="HK236" s="2093"/>
      <c r="HL236" s="2093"/>
      <c r="HM236" s="2093"/>
      <c r="HN236" s="2093"/>
      <c r="HO236" s="2093"/>
      <c r="HP236" s="2093"/>
      <c r="HQ236" s="2093"/>
      <c r="HR236" s="2093"/>
      <c r="HS236" s="2093"/>
      <c r="HT236" s="2093"/>
      <c r="HU236" s="2093"/>
      <c r="HV236" s="2093"/>
      <c r="HW236" s="2093"/>
      <c r="HX236" s="2093"/>
      <c r="HY236" s="2093"/>
      <c r="HZ236" s="2093"/>
      <c r="IA236" s="2093"/>
      <c r="IB236" s="2093"/>
      <c r="IC236" s="2093"/>
      <c r="ID236" s="2093"/>
      <c r="IE236" s="2093"/>
      <c r="IF236" s="2093"/>
      <c r="IG236" s="2093"/>
      <c r="IH236" s="2093"/>
      <c r="II236" s="2093"/>
      <c r="IJ236" s="2093"/>
      <c r="IK236" s="2093"/>
      <c r="IL236" s="2093"/>
      <c r="IM236" s="2093"/>
      <c r="IN236" s="2093"/>
      <c r="IO236" s="2093"/>
      <c r="IP236" s="2093"/>
      <c r="IQ236" s="2093"/>
      <c r="IR236" s="2093"/>
      <c r="IS236" s="2093"/>
      <c r="IT236" s="2093"/>
      <c r="IU236" s="2093"/>
      <c r="IV236" s="2093"/>
      <c r="IW236" s="2093"/>
      <c r="IX236" s="2093"/>
      <c r="IY236" s="2093"/>
      <c r="IZ236" s="2093"/>
      <c r="JA236" s="2093"/>
      <c r="JB236" s="2093"/>
      <c r="JC236" s="2093"/>
      <c r="JD236" s="2093"/>
      <c r="JE236" s="2093"/>
      <c r="JF236" s="2093"/>
      <c r="JG236" s="2093"/>
      <c r="JH236" s="2093"/>
      <c r="JI236" s="2093"/>
      <c r="JJ236" s="2093"/>
      <c r="JK236" s="2093"/>
      <c r="JL236" s="2093"/>
      <c r="JM236" s="2093"/>
      <c r="JN236" s="2093"/>
      <c r="JO236" s="2093"/>
      <c r="JP236" s="2093"/>
      <c r="JQ236" s="2093"/>
      <c r="JR236" s="2093"/>
      <c r="JS236" s="2093"/>
      <c r="JT236" s="2093"/>
      <c r="JU236" s="2093"/>
      <c r="JV236" s="2093"/>
      <c r="JW236" s="2093"/>
      <c r="JX236" s="2093"/>
      <c r="JY236" s="2093"/>
      <c r="JZ236" s="2093"/>
      <c r="KA236" s="2093"/>
      <c r="KB236" s="2093"/>
      <c r="KC236" s="2093"/>
      <c r="KD236" s="2093"/>
      <c r="KE236" s="2093"/>
      <c r="KF236" s="2093"/>
      <c r="KG236" s="2093"/>
      <c r="KH236" s="2093"/>
      <c r="KI236" s="2093"/>
      <c r="KJ236" s="2093"/>
      <c r="KK236" s="2093"/>
      <c r="KL236" s="2093"/>
      <c r="KM236" s="2093"/>
      <c r="KN236" s="2093"/>
      <c r="KO236" s="2093"/>
      <c r="KP236" s="2093"/>
      <c r="KQ236" s="2093"/>
      <c r="KR236" s="2093"/>
      <c r="KS236" s="2093"/>
      <c r="KT236" s="2093"/>
      <c r="KU236" s="2093"/>
      <c r="KV236" s="2093"/>
      <c r="KW236" s="2093"/>
      <c r="KX236" s="2093"/>
      <c r="KY236" s="2093"/>
      <c r="KZ236" s="2093"/>
      <c r="LA236" s="2093"/>
      <c r="LB236" s="2093"/>
      <c r="LC236" s="2093"/>
      <c r="LD236" s="2093"/>
      <c r="LE236" s="2093"/>
      <c r="LF236" s="2093"/>
      <c r="LG236" s="2093"/>
      <c r="LH236" s="2093"/>
      <c r="LI236" s="2093"/>
      <c r="LJ236" s="2093"/>
      <c r="LK236" s="2093"/>
      <c r="LL236" s="2093"/>
      <c r="LM236" s="2093"/>
      <c r="LN236" s="2093"/>
      <c r="LO236" s="2093"/>
      <c r="LP236" s="2093"/>
      <c r="LQ236" s="2093"/>
      <c r="LR236" s="2093"/>
      <c r="LS236" s="2093"/>
      <c r="LT236" s="2093"/>
      <c r="LU236" s="2093"/>
      <c r="LV236" s="2093"/>
      <c r="LW236" s="2093"/>
      <c r="LX236" s="2093"/>
      <c r="LY236" s="2093"/>
      <c r="LZ236" s="2093"/>
      <c r="MA236" s="2093"/>
      <c r="MB236" s="2093"/>
      <c r="MC236" s="2093"/>
      <c r="MD236" s="2093"/>
      <c r="ME236" s="2093"/>
      <c r="MF236" s="2093"/>
      <c r="MG236" s="2093"/>
      <c r="MH236" s="2093"/>
      <c r="MI236" s="2093"/>
      <c r="MJ236" s="2093"/>
      <c r="MK236" s="2093"/>
      <c r="ML236" s="2093"/>
      <c r="MM236" s="2093"/>
      <c r="MN236" s="2093"/>
      <c r="MO236" s="2093"/>
      <c r="MP236" s="2093"/>
      <c r="MQ236" s="2093"/>
      <c r="MR236" s="2093"/>
      <c r="MS236" s="2093"/>
      <c r="MT236" s="2093"/>
      <c r="MU236" s="2093"/>
      <c r="MV236" s="2093"/>
      <c r="MW236" s="2093"/>
      <c r="MX236" s="2093"/>
      <c r="MY236" s="2093"/>
      <c r="MZ236" s="2093"/>
      <c r="NA236" s="2093"/>
      <c r="NB236" s="2093"/>
      <c r="NC236" s="2093"/>
      <c r="ND236" s="2093"/>
      <c r="NE236" s="2093"/>
      <c r="NF236" s="2093"/>
      <c r="NG236" s="2093"/>
      <c r="NH236" s="2093"/>
      <c r="NI236" s="2093"/>
      <c r="NJ236" s="2093"/>
      <c r="NK236" s="2093"/>
      <c r="NL236" s="2093"/>
      <c r="NM236" s="2093"/>
      <c r="NN236" s="2093"/>
      <c r="NO236" s="2093"/>
      <c r="NP236" s="2093"/>
      <c r="NQ236" s="2093"/>
      <c r="NR236" s="2093"/>
      <c r="NS236" s="2093"/>
      <c r="NT236" s="2093"/>
      <c r="NU236" s="2093"/>
      <c r="NV236" s="2093"/>
      <c r="NW236" s="2093"/>
      <c r="NX236" s="2093"/>
      <c r="NY236" s="2093"/>
      <c r="NZ236" s="2093"/>
      <c r="OA236" s="2093"/>
      <c r="OB236" s="2093"/>
      <c r="OC236" s="2093"/>
      <c r="OD236" s="2093"/>
      <c r="OE236" s="2093"/>
      <c r="OF236" s="2093"/>
      <c r="OG236" s="2093"/>
      <c r="OH236" s="2093"/>
      <c r="OI236" s="2093"/>
      <c r="OJ236" s="2093"/>
      <c r="OK236" s="2093"/>
      <c r="OL236" s="2093"/>
      <c r="OM236" s="2093"/>
      <c r="ON236" s="2093"/>
      <c r="OO236" s="2093"/>
      <c r="OP236" s="2093"/>
      <c r="OQ236" s="2093"/>
      <c r="OR236" s="2093"/>
      <c r="OS236" s="2093"/>
      <c r="OT236" s="2093"/>
      <c r="OU236" s="2093"/>
      <c r="OV236" s="2093"/>
      <c r="OW236" s="2093"/>
      <c r="OX236" s="2093"/>
      <c r="OY236" s="2093"/>
      <c r="OZ236" s="2093"/>
      <c r="PA236" s="2093"/>
      <c r="PB236" s="2093"/>
      <c r="PC236" s="2093"/>
      <c r="PD236" s="2093"/>
      <c r="PE236" s="2093"/>
      <c r="PF236" s="2093"/>
      <c r="PG236" s="2093"/>
      <c r="PH236" s="2093"/>
      <c r="PI236" s="2093"/>
      <c r="PJ236" s="2093"/>
      <c r="PK236" s="2093"/>
      <c r="PL236" s="2093"/>
      <c r="PM236" s="2093"/>
      <c r="PN236" s="2093"/>
      <c r="PO236" s="2093"/>
      <c r="PP236" s="2093"/>
      <c r="PQ236" s="2093"/>
      <c r="PR236" s="2093"/>
      <c r="PS236" s="2093"/>
      <c r="PT236" s="2093"/>
      <c r="PU236" s="2093"/>
      <c r="PV236" s="2093"/>
      <c r="PW236" s="2093"/>
      <c r="PX236" s="2093"/>
      <c r="PY236" s="2093"/>
      <c r="PZ236" s="2093"/>
      <c r="QA236" s="2093"/>
      <c r="QB236" s="2093"/>
      <c r="QC236" s="2093"/>
      <c r="QD236" s="2093"/>
      <c r="QE236" s="2093"/>
      <c r="QF236" s="2093"/>
      <c r="QG236" s="2093"/>
      <c r="QH236" s="2093"/>
      <c r="QI236" s="2093"/>
      <c r="QJ236" s="2093"/>
      <c r="QK236" s="2093"/>
      <c r="QL236" s="2093"/>
      <c r="QM236" s="2093"/>
      <c r="QN236" s="2093"/>
      <c r="QO236" s="2093"/>
      <c r="QP236" s="2093"/>
      <c r="QQ236" s="2093"/>
      <c r="QR236" s="2093"/>
      <c r="QS236" s="2093"/>
      <c r="QT236" s="2093"/>
      <c r="QU236" s="2093"/>
      <c r="QV236" s="2093"/>
      <c r="QW236" s="2093"/>
      <c r="QX236" s="2093"/>
      <c r="QY236" s="2093"/>
      <c r="QZ236" s="2093"/>
      <c r="RA236" s="2093"/>
      <c r="RB236" s="2093"/>
      <c r="RC236" s="2093"/>
      <c r="RD236" s="2093"/>
      <c r="RE236" s="2093"/>
      <c r="RF236" s="2093"/>
      <c r="RG236" s="2093"/>
      <c r="RH236" s="2093"/>
      <c r="RI236" s="2093"/>
      <c r="RJ236" s="2093"/>
      <c r="RK236" s="2093"/>
      <c r="RL236" s="2093"/>
      <c r="RM236" s="2093"/>
      <c r="RN236" s="2093"/>
      <c r="RO236" s="2093"/>
      <c r="RP236" s="2093"/>
      <c r="RQ236" s="2093"/>
      <c r="RR236" s="2093"/>
      <c r="RS236" s="2093"/>
      <c r="RT236" s="2093"/>
      <c r="RU236" s="2093"/>
      <c r="RV236" s="2093"/>
      <c r="RW236" s="2093"/>
      <c r="RX236" s="2093"/>
      <c r="RY236" s="2093"/>
      <c r="RZ236" s="2093"/>
      <c r="SA236" s="2093"/>
      <c r="SB236" s="2093"/>
      <c r="SC236" s="2093"/>
      <c r="SD236" s="2093"/>
      <c r="SE236" s="2093"/>
      <c r="SF236" s="2093"/>
      <c r="SG236" s="2093"/>
      <c r="SH236" s="2093"/>
      <c r="SI236" s="2093"/>
      <c r="SJ236" s="2093"/>
      <c r="SK236" s="2093"/>
      <c r="SL236" s="2093"/>
      <c r="SM236" s="2093"/>
      <c r="SN236" s="2093"/>
      <c r="SO236" s="2093"/>
      <c r="SP236" s="2093"/>
      <c r="SQ236" s="2093"/>
      <c r="SR236" s="2093"/>
      <c r="SS236" s="2093"/>
      <c r="ST236" s="2093"/>
      <c r="SU236" s="2093"/>
      <c r="SV236" s="2093"/>
      <c r="SW236" s="2093"/>
      <c r="SX236" s="2093"/>
      <c r="SY236" s="2093"/>
      <c r="SZ236" s="2093"/>
      <c r="TA236" s="2093"/>
      <c r="TB236" s="2093"/>
      <c r="TC236" s="2093"/>
      <c r="TD236" s="2093"/>
      <c r="TE236" s="2093"/>
      <c r="TF236" s="2093"/>
      <c r="TG236" s="2093"/>
      <c r="TH236" s="2093"/>
      <c r="TI236" s="2093"/>
      <c r="TJ236" s="2093"/>
      <c r="TK236" s="2093"/>
      <c r="TL236" s="2093"/>
      <c r="TM236" s="2093"/>
      <c r="TN236" s="2093"/>
      <c r="TO236" s="2093"/>
      <c r="TP236" s="2093"/>
      <c r="TQ236" s="2093"/>
      <c r="TR236" s="2093"/>
      <c r="TS236" s="2093"/>
      <c r="TT236" s="2093"/>
      <c r="TU236" s="2093"/>
      <c r="TV236" s="2093"/>
      <c r="TW236" s="2093"/>
      <c r="TX236" s="2093"/>
      <c r="TY236" s="2093"/>
      <c r="TZ236" s="2093"/>
      <c r="UA236" s="2093"/>
      <c r="UB236" s="2093"/>
      <c r="UC236" s="2093"/>
      <c r="UD236" s="2093"/>
      <c r="UE236" s="2093"/>
      <c r="UF236" s="2093"/>
      <c r="UG236" s="2093"/>
      <c r="UH236" s="2093"/>
      <c r="UI236" s="2093"/>
      <c r="UJ236" s="2093"/>
      <c r="UK236" s="2093"/>
      <c r="UL236" s="2093"/>
      <c r="UM236" s="2093"/>
      <c r="UN236" s="2093"/>
      <c r="UO236" s="2093"/>
      <c r="UP236" s="2093"/>
      <c r="UQ236" s="2093"/>
      <c r="UR236" s="2093"/>
      <c r="US236" s="2093"/>
      <c r="UT236" s="2093"/>
      <c r="UU236" s="2093"/>
      <c r="UV236" s="2093"/>
      <c r="UW236" s="2093"/>
      <c r="UX236" s="2093"/>
      <c r="UY236" s="2093"/>
      <c r="UZ236" s="2093"/>
      <c r="VA236" s="2093"/>
      <c r="VB236" s="2093"/>
      <c r="VC236" s="2093"/>
      <c r="VD236" s="2093"/>
      <c r="VE236" s="2093"/>
      <c r="VF236" s="2093"/>
      <c r="VG236" s="2093"/>
      <c r="VH236" s="2093"/>
      <c r="VI236" s="2093"/>
      <c r="VJ236" s="2093"/>
      <c r="VK236" s="2093"/>
      <c r="VL236" s="2093"/>
      <c r="VM236" s="2093"/>
      <c r="VN236" s="2093"/>
      <c r="VO236" s="2093"/>
      <c r="VP236" s="2093"/>
      <c r="VQ236" s="2093"/>
      <c r="VR236" s="2093"/>
      <c r="VS236" s="2093"/>
      <c r="VT236" s="2093"/>
      <c r="VU236" s="2093"/>
      <c r="VV236" s="2093"/>
      <c r="VW236" s="2093"/>
      <c r="VX236" s="2093"/>
      <c r="VY236" s="2093"/>
      <c r="VZ236" s="2093"/>
      <c r="WA236" s="2093"/>
      <c r="WB236" s="2093"/>
      <c r="WC236" s="2093"/>
      <c r="WD236" s="2093"/>
      <c r="WE236" s="2093"/>
      <c r="WF236" s="2093"/>
      <c r="WG236" s="2093"/>
      <c r="WH236" s="2093"/>
      <c r="WI236" s="2093"/>
      <c r="WJ236" s="2093"/>
      <c r="WK236" s="2093"/>
      <c r="WL236" s="2093"/>
      <c r="WM236" s="2093"/>
      <c r="WN236" s="2093"/>
      <c r="WO236" s="2093"/>
      <c r="WP236" s="2093"/>
      <c r="WQ236" s="2093"/>
      <c r="WR236" s="2093"/>
      <c r="WS236" s="2093"/>
      <c r="WT236" s="2093"/>
      <c r="WU236" s="2093"/>
      <c r="WV236" s="2093"/>
      <c r="WW236" s="2093"/>
      <c r="WX236" s="2093"/>
      <c r="WY236" s="2093"/>
      <c r="WZ236" s="2093"/>
      <c r="XA236" s="2093"/>
      <c r="XB236" s="2093"/>
      <c r="XC236" s="2093"/>
      <c r="XD236" s="2093"/>
      <c r="XE236" s="2093"/>
      <c r="XF236" s="2093"/>
      <c r="XG236" s="2093"/>
      <c r="XH236" s="2093"/>
      <c r="XI236" s="2093"/>
      <c r="XJ236" s="2093"/>
      <c r="XK236" s="2093"/>
      <c r="XL236" s="2093"/>
      <c r="XM236" s="2093"/>
      <c r="XN236" s="2093"/>
      <c r="XO236" s="2093"/>
      <c r="XP236" s="2093"/>
      <c r="XQ236" s="2093"/>
      <c r="XR236" s="2093"/>
      <c r="XS236" s="2093"/>
      <c r="XT236" s="2093"/>
      <c r="XU236" s="2093"/>
      <c r="XV236" s="2093"/>
      <c r="XW236" s="2093"/>
      <c r="XX236" s="2093"/>
      <c r="XY236" s="2093"/>
      <c r="XZ236" s="2093"/>
      <c r="YA236" s="2093"/>
      <c r="YB236" s="2093"/>
      <c r="YC236" s="2093"/>
      <c r="YD236" s="2093"/>
      <c r="YE236" s="2093"/>
      <c r="YF236" s="2093"/>
      <c r="YG236" s="2093"/>
      <c r="YH236" s="2093"/>
      <c r="YI236" s="2093"/>
      <c r="YJ236" s="2093"/>
      <c r="YK236" s="2093"/>
      <c r="YL236" s="2093"/>
      <c r="YM236" s="2093"/>
      <c r="YN236" s="2093"/>
      <c r="YO236" s="2093"/>
      <c r="YP236" s="2093"/>
      <c r="YQ236" s="2093"/>
      <c r="YR236" s="2093"/>
      <c r="YS236" s="2093"/>
      <c r="YT236" s="2093"/>
      <c r="YU236" s="2093"/>
      <c r="YV236" s="2093"/>
      <c r="YW236" s="2093"/>
      <c r="YX236" s="2093"/>
      <c r="YY236" s="2093"/>
      <c r="YZ236" s="2093"/>
      <c r="ZA236" s="2093"/>
      <c r="ZB236" s="2093"/>
      <c r="ZC236" s="2093"/>
      <c r="ZD236" s="2093"/>
      <c r="ZE236" s="2093"/>
      <c r="ZF236" s="2093"/>
      <c r="ZG236" s="2093"/>
      <c r="ZH236" s="2093"/>
      <c r="ZI236" s="2093"/>
      <c r="ZJ236" s="2093"/>
      <c r="ZK236" s="2093"/>
      <c r="ZL236" s="2093"/>
      <c r="ZM236" s="2093"/>
      <c r="ZN236" s="2093"/>
      <c r="ZO236" s="2093"/>
      <c r="ZP236" s="2093"/>
      <c r="ZQ236" s="2093"/>
      <c r="ZR236" s="2093"/>
      <c r="ZS236" s="2093"/>
      <c r="ZT236" s="2093"/>
      <c r="ZU236" s="2093"/>
      <c r="ZV236" s="2093"/>
      <c r="ZW236" s="2093"/>
      <c r="ZX236" s="2093"/>
      <c r="ZY236" s="2093"/>
      <c r="ZZ236" s="2093"/>
      <c r="AAA236" s="2093"/>
      <c r="AAB236" s="2093"/>
      <c r="AAC236" s="2093"/>
      <c r="AAD236" s="2093"/>
      <c r="AAE236" s="2093"/>
      <c r="AAF236" s="2093"/>
      <c r="AAG236" s="2093"/>
      <c r="AAH236" s="2093"/>
      <c r="AAI236" s="2093"/>
      <c r="AAJ236" s="2093"/>
      <c r="AAK236" s="2093"/>
      <c r="AAL236" s="2093"/>
      <c r="AAM236" s="2093"/>
      <c r="AAN236" s="2093"/>
      <c r="AAO236" s="2093"/>
      <c r="AAP236" s="2093"/>
      <c r="AAQ236" s="2093"/>
      <c r="AAR236" s="2093"/>
      <c r="AAS236" s="2093"/>
      <c r="AAT236" s="2093"/>
      <c r="AAU236" s="2093"/>
      <c r="AAV236" s="2093"/>
      <c r="AAW236" s="2093"/>
      <c r="AAX236" s="2093"/>
      <c r="AAY236" s="2093"/>
      <c r="AAZ236" s="2093"/>
      <c r="ABA236" s="2093"/>
      <c r="ABB236" s="2093"/>
      <c r="ABC236" s="2093"/>
      <c r="ABD236" s="2093"/>
      <c r="ABE236" s="2093"/>
      <c r="ABF236" s="2093"/>
      <c r="ABG236" s="2093"/>
      <c r="ABH236" s="2093"/>
      <c r="ABI236" s="2093"/>
      <c r="ABJ236" s="2093"/>
      <c r="ABK236" s="2093"/>
      <c r="ABL236" s="2093"/>
      <c r="ABM236" s="2093"/>
      <c r="ABN236" s="2093"/>
      <c r="ABO236" s="2093"/>
      <c r="ABP236" s="2093"/>
      <c r="ABQ236" s="2093"/>
      <c r="ABR236" s="2093"/>
      <c r="ABS236" s="2093"/>
      <c r="ABT236" s="2093"/>
      <c r="ABU236" s="2093"/>
      <c r="ABV236" s="2093"/>
      <c r="ABW236" s="2093"/>
      <c r="ABX236" s="2093"/>
      <c r="ABY236" s="2093"/>
      <c r="ABZ236" s="2093"/>
      <c r="ACA236" s="2093"/>
      <c r="ACB236" s="2093"/>
      <c r="ACC236" s="2093"/>
      <c r="ACD236" s="2093"/>
      <c r="ACE236" s="2093"/>
      <c r="ACF236" s="2093"/>
      <c r="ACG236" s="2093"/>
      <c r="ACH236" s="2093"/>
      <c r="ACI236" s="2093"/>
      <c r="ACJ236" s="2093"/>
      <c r="ACK236" s="2093"/>
      <c r="ACL236" s="2093"/>
      <c r="ACM236" s="2093"/>
      <c r="ACN236" s="2093"/>
      <c r="ACO236" s="2093"/>
      <c r="ACP236" s="2093"/>
      <c r="ACQ236" s="2093"/>
      <c r="ACR236" s="2093"/>
      <c r="ACS236" s="2093"/>
      <c r="ACT236" s="2093"/>
      <c r="ACU236" s="2093"/>
      <c r="ACV236" s="2093"/>
      <c r="ACW236" s="2093"/>
      <c r="ACX236" s="2093"/>
      <c r="ACY236" s="2093"/>
      <c r="ACZ236" s="2093"/>
      <c r="ADA236" s="2093"/>
      <c r="ADB236" s="2093"/>
      <c r="ADC236" s="2093"/>
      <c r="ADD236" s="2093"/>
      <c r="ADE236" s="2093"/>
      <c r="ADF236" s="2093"/>
      <c r="ADG236" s="2093"/>
      <c r="ADH236" s="2093"/>
      <c r="ADI236" s="2093"/>
      <c r="ADJ236" s="2093"/>
      <c r="ADK236" s="2093"/>
      <c r="ADL236" s="2093"/>
      <c r="ADM236" s="2093"/>
      <c r="ADN236" s="2093"/>
      <c r="ADO236" s="2093"/>
      <c r="ADP236" s="2093"/>
      <c r="ADQ236" s="2093"/>
      <c r="ADR236" s="2093"/>
      <c r="ADS236" s="2093"/>
      <c r="ADT236" s="2093"/>
      <c r="ADU236" s="2093"/>
      <c r="ADV236" s="2093"/>
      <c r="ADW236" s="2093"/>
      <c r="ADX236" s="2093"/>
      <c r="ADY236" s="2093"/>
      <c r="ADZ236" s="2093"/>
      <c r="AEA236" s="2093"/>
      <c r="AEB236" s="2093"/>
      <c r="AEC236" s="2093"/>
      <c r="AED236" s="2093"/>
      <c r="AEE236" s="2093"/>
      <c r="AEF236" s="2093"/>
      <c r="AEG236" s="2093"/>
      <c r="AEH236" s="2093"/>
      <c r="AEI236" s="2093"/>
      <c r="AEJ236" s="2093"/>
      <c r="AEK236" s="2093"/>
      <c r="AEL236" s="2093"/>
      <c r="AEM236" s="2093"/>
      <c r="AEN236" s="2093"/>
      <c r="AEO236" s="2093"/>
      <c r="AEP236" s="2093"/>
      <c r="AEQ236" s="2093"/>
      <c r="AER236" s="2093"/>
      <c r="AES236" s="2093"/>
      <c r="AET236" s="2093"/>
      <c r="AEU236" s="2093"/>
      <c r="AEV236" s="2093"/>
      <c r="AEW236" s="2093"/>
      <c r="AEX236" s="2093"/>
      <c r="AEY236" s="2093"/>
      <c r="AEZ236" s="2093"/>
      <c r="AFA236" s="2093"/>
      <c r="AFB236" s="2093"/>
      <c r="AFC236" s="2093"/>
      <c r="AFD236" s="2093"/>
      <c r="AFE236" s="2093"/>
      <c r="AFF236" s="2093"/>
      <c r="AFG236" s="2093"/>
      <c r="AFH236" s="2093"/>
      <c r="AFI236" s="2093"/>
      <c r="AFJ236" s="2093"/>
      <c r="AFK236" s="2093"/>
      <c r="AFL236" s="2093"/>
      <c r="AFM236" s="2093"/>
      <c r="AFN236" s="2093"/>
      <c r="AFO236" s="2093"/>
      <c r="AFP236" s="2093"/>
      <c r="AFQ236" s="2093"/>
      <c r="AFR236" s="2093"/>
      <c r="AFS236" s="2093"/>
      <c r="AFT236" s="2093"/>
      <c r="AFU236" s="2093"/>
      <c r="AFV236" s="2093"/>
      <c r="AFW236" s="2093"/>
      <c r="AFX236" s="2093"/>
      <c r="AFY236" s="2093"/>
      <c r="AFZ236" s="2093"/>
      <c r="AGA236" s="2093"/>
      <c r="AGB236" s="2093"/>
      <c r="AGC236" s="2093"/>
      <c r="AGD236" s="2093"/>
      <c r="AGE236" s="2093"/>
      <c r="AGF236" s="2093"/>
      <c r="AGG236" s="2093"/>
      <c r="AGH236" s="2093"/>
      <c r="AGI236" s="2093"/>
      <c r="AGJ236" s="2093"/>
      <c r="AGK236" s="2093"/>
      <c r="AGL236" s="2093"/>
      <c r="AGM236" s="2093"/>
      <c r="AGN236" s="2093"/>
      <c r="AGO236" s="2093"/>
      <c r="AGP236" s="2093"/>
      <c r="AGQ236" s="2093"/>
      <c r="AGR236" s="2093"/>
      <c r="AGS236" s="2093"/>
      <c r="AGT236" s="2093"/>
      <c r="AGU236" s="2093"/>
      <c r="AGV236" s="2093"/>
      <c r="AGW236" s="2093"/>
      <c r="AGX236" s="2093"/>
      <c r="AGY236" s="2093"/>
      <c r="AGZ236" s="2093"/>
      <c r="AHA236" s="2093"/>
      <c r="AHB236" s="2093"/>
      <c r="AHC236" s="2093"/>
      <c r="AHD236" s="2093"/>
      <c r="AHE236" s="2093"/>
      <c r="AHF236" s="2093"/>
      <c r="AHG236" s="2093"/>
      <c r="AHH236" s="2093"/>
      <c r="AHI236" s="2093"/>
      <c r="AHJ236" s="2093"/>
      <c r="AHK236" s="2093"/>
      <c r="AHL236" s="2093"/>
      <c r="AHM236" s="2093"/>
      <c r="AHN236" s="2093"/>
      <c r="AHO236" s="2093"/>
      <c r="AHP236" s="2093"/>
      <c r="AHQ236" s="2093"/>
      <c r="AHR236" s="2093"/>
      <c r="AHS236" s="2093"/>
      <c r="AHT236" s="2093"/>
      <c r="AHU236" s="2093"/>
      <c r="AHV236" s="2093"/>
      <c r="AHW236" s="2093"/>
      <c r="AHX236" s="2093"/>
      <c r="AHY236" s="2093"/>
      <c r="AHZ236" s="2093"/>
      <c r="AIA236" s="2093"/>
      <c r="AIB236" s="2093"/>
      <c r="AIC236" s="2093"/>
      <c r="AID236" s="2093"/>
      <c r="AIE236" s="2093"/>
      <c r="AIF236" s="2093"/>
      <c r="AIG236" s="2093"/>
      <c r="AIH236" s="2093"/>
      <c r="AII236" s="2093"/>
      <c r="AIJ236" s="2093"/>
      <c r="AIK236" s="2093"/>
      <c r="AIL236" s="2093"/>
      <c r="AIM236" s="2093"/>
      <c r="AIN236" s="2093"/>
      <c r="AIO236" s="2093"/>
      <c r="AIP236" s="2093"/>
      <c r="AIQ236" s="2093"/>
      <c r="AIR236" s="2093"/>
      <c r="AIS236" s="2093"/>
      <c r="AIT236" s="2093"/>
      <c r="AIU236" s="2093"/>
      <c r="AIV236" s="2093"/>
      <c r="AIW236" s="2093"/>
      <c r="AIX236" s="2093"/>
      <c r="AIY236" s="2093"/>
      <c r="AIZ236" s="2093"/>
      <c r="AJA236" s="2093"/>
      <c r="AJB236" s="2093"/>
      <c r="AJC236" s="2093"/>
      <c r="AJD236" s="2093"/>
      <c r="AJE236" s="2093"/>
      <c r="AJF236" s="2093"/>
      <c r="AJG236" s="2093"/>
      <c r="AJH236" s="2093"/>
      <c r="AJI236" s="2093"/>
      <c r="AJJ236" s="2093"/>
      <c r="AJK236" s="2093"/>
      <c r="AJL236" s="2093"/>
      <c r="AJM236" s="2093"/>
      <c r="AJN236" s="2093"/>
      <c r="AJO236" s="2093"/>
      <c r="AJP236" s="2093"/>
      <c r="AJQ236" s="2093"/>
      <c r="AJR236" s="2093"/>
      <c r="AJS236" s="2093"/>
      <c r="AJT236" s="2093"/>
      <c r="AJU236" s="2093"/>
      <c r="AJV236" s="2093"/>
      <c r="AJW236" s="2093"/>
      <c r="AJX236" s="2093"/>
      <c r="AJY236" s="2093"/>
      <c r="AJZ236" s="2093"/>
      <c r="AKA236" s="2093"/>
      <c r="AKB236" s="2093"/>
      <c r="AKC236" s="2093"/>
      <c r="AKD236" s="2093"/>
      <c r="AKE236" s="2093"/>
      <c r="AKF236" s="2093"/>
      <c r="AKG236" s="2093"/>
      <c r="AKH236" s="2093"/>
      <c r="AKI236" s="2093"/>
      <c r="AKJ236" s="2093"/>
      <c r="AKK236" s="2093"/>
      <c r="AKL236" s="2093"/>
      <c r="AKM236" s="2093"/>
      <c r="AKN236" s="2093"/>
      <c r="AKO236" s="2093"/>
      <c r="AKP236" s="2093"/>
      <c r="AKQ236" s="2093"/>
      <c r="AKR236" s="2093"/>
      <c r="AKS236" s="2093"/>
      <c r="AKT236" s="2093"/>
      <c r="AKU236" s="2093"/>
      <c r="AKV236" s="2093"/>
      <c r="AKW236" s="2093"/>
      <c r="AKX236" s="2093"/>
      <c r="AKY236" s="2093"/>
      <c r="AKZ236" s="2093"/>
      <c r="ALA236" s="2093"/>
      <c r="ALB236" s="2093"/>
      <c r="ALC236" s="2093"/>
      <c r="ALD236" s="2093"/>
      <c r="ALE236" s="2093"/>
      <c r="ALF236" s="2093"/>
      <c r="ALG236" s="2093"/>
      <c r="ALH236" s="2093"/>
      <c r="ALI236" s="2093"/>
      <c r="ALJ236" s="2093"/>
      <c r="ALK236" s="2093"/>
      <c r="ALL236" s="2093"/>
      <c r="ALM236" s="2093"/>
      <c r="ALN236" s="2093"/>
      <c r="ALO236" s="2093"/>
      <c r="ALP236" s="2093"/>
      <c r="ALQ236" s="2093"/>
      <c r="ALR236" s="2093"/>
      <c r="ALS236" s="2093"/>
      <c r="ALT236" s="2093"/>
      <c r="ALU236" s="2093"/>
      <c r="ALV236" s="2093"/>
      <c r="ALW236" s="2093"/>
      <c r="ALX236" s="2093"/>
      <c r="ALY236" s="2093"/>
      <c r="ALZ236" s="2093"/>
      <c r="AMA236" s="2093"/>
      <c r="AMB236" s="2093"/>
      <c r="AMC236" s="2093"/>
      <c r="AMD236" s="2093"/>
      <c r="AME236" s="2093"/>
      <c r="AMF236" s="2093"/>
      <c r="AMG236" s="2093"/>
      <c r="AMH236" s="2093"/>
      <c r="AMI236" s="2093"/>
      <c r="AMJ236" s="2093"/>
      <c r="AMK236" s="2093"/>
      <c r="AML236" s="2093"/>
      <c r="AMM236" s="2093"/>
      <c r="AMN236" s="2093"/>
      <c r="AMO236" s="2093"/>
      <c r="AMP236" s="2093"/>
      <c r="AMQ236" s="2093"/>
      <c r="AMR236" s="2093"/>
      <c r="AMS236" s="2093"/>
      <c r="AMT236" s="2093"/>
      <c r="AMU236" s="2093"/>
      <c r="AMV236" s="2093"/>
      <c r="AMW236" s="2093"/>
      <c r="AMX236" s="2093"/>
      <c r="AMY236" s="2093"/>
      <c r="AMZ236" s="2093"/>
      <c r="ANA236" s="2093"/>
      <c r="ANB236" s="2093"/>
      <c r="ANC236" s="2093"/>
      <c r="AND236" s="2093"/>
      <c r="ANE236" s="2093"/>
      <c r="ANF236" s="2093"/>
      <c r="ANG236" s="2093"/>
      <c r="ANH236" s="2093"/>
      <c r="ANI236" s="2093"/>
      <c r="ANJ236" s="2093"/>
      <c r="ANK236" s="2093"/>
      <c r="ANL236" s="2093"/>
      <c r="ANM236" s="2093"/>
      <c r="ANN236" s="2093"/>
      <c r="ANO236" s="2093"/>
      <c r="ANP236" s="2093"/>
      <c r="ANQ236" s="2093"/>
      <c r="ANR236" s="2093"/>
      <c r="ANS236" s="2093"/>
      <c r="ANT236" s="2093"/>
      <c r="ANU236" s="2093"/>
      <c r="ANV236" s="2093"/>
      <c r="ANW236" s="2093"/>
      <c r="ANX236" s="2093"/>
      <c r="ANY236" s="2093"/>
      <c r="ANZ236" s="2093"/>
      <c r="AOA236" s="2093"/>
      <c r="AOB236" s="2093"/>
      <c r="AOC236" s="2093"/>
      <c r="AOD236" s="2093"/>
      <c r="AOE236" s="2093"/>
      <c r="AOF236" s="2093"/>
      <c r="AOG236" s="2093"/>
      <c r="AOH236" s="2093"/>
      <c r="AOI236" s="2093"/>
      <c r="AOJ236" s="2093"/>
      <c r="AOK236" s="2093"/>
      <c r="AOL236" s="2093"/>
      <c r="AOM236" s="2093"/>
      <c r="AON236" s="2093"/>
      <c r="AOO236" s="2093"/>
      <c r="AOP236" s="2093"/>
      <c r="AOQ236" s="2093"/>
      <c r="AOR236" s="2093"/>
      <c r="AOS236" s="2093"/>
      <c r="AOT236" s="2093"/>
      <c r="AOU236" s="2093"/>
      <c r="AOV236" s="2093"/>
      <c r="AOW236" s="2093"/>
      <c r="AOX236" s="2093"/>
      <c r="AOY236" s="2093"/>
      <c r="AOZ236" s="2093"/>
      <c r="APA236" s="2093"/>
      <c r="APB236" s="2093"/>
      <c r="APC236" s="2093"/>
      <c r="APD236" s="2093"/>
      <c r="APE236" s="2093"/>
      <c r="APF236" s="2093"/>
      <c r="APG236" s="2093"/>
      <c r="APH236" s="2093"/>
      <c r="API236" s="2093"/>
      <c r="APJ236" s="2093"/>
      <c r="APK236" s="2093"/>
      <c r="APL236" s="2093"/>
      <c r="APM236" s="2093"/>
      <c r="APN236" s="2093"/>
      <c r="APO236" s="2093"/>
      <c r="APP236" s="2093"/>
      <c r="APQ236" s="2093"/>
      <c r="APR236" s="2093"/>
      <c r="APS236" s="2093"/>
      <c r="APT236" s="2093"/>
      <c r="APU236" s="2093"/>
      <c r="APV236" s="2093"/>
      <c r="APW236" s="2093"/>
      <c r="APX236" s="2093"/>
      <c r="APY236" s="2093"/>
      <c r="APZ236" s="2093"/>
      <c r="AQA236" s="2093"/>
      <c r="AQB236" s="2093"/>
      <c r="AQC236" s="2093"/>
      <c r="AQD236" s="2093"/>
      <c r="AQE236" s="2093"/>
      <c r="AQF236" s="2093"/>
      <c r="AQG236" s="2093"/>
      <c r="AQH236" s="2093"/>
      <c r="AQI236" s="2093"/>
      <c r="AQJ236" s="2093"/>
      <c r="AQK236" s="2093"/>
      <c r="AQL236" s="2093"/>
      <c r="AQM236" s="2093"/>
      <c r="AQN236" s="2093"/>
      <c r="AQO236" s="2093"/>
      <c r="AQP236" s="2093"/>
      <c r="AQQ236" s="2093"/>
      <c r="AQR236" s="2093"/>
      <c r="AQS236" s="2093"/>
      <c r="AQT236" s="2093"/>
      <c r="AQU236" s="2093"/>
      <c r="AQV236" s="2093"/>
      <c r="AQW236" s="2093"/>
      <c r="AQX236" s="2093"/>
      <c r="AQY236" s="2093"/>
      <c r="AQZ236" s="2093"/>
      <c r="ARA236" s="2093"/>
      <c r="ARB236" s="2093"/>
      <c r="ARC236" s="2093"/>
      <c r="ARD236" s="2093"/>
      <c r="ARE236" s="2093"/>
      <c r="ARF236" s="2093"/>
      <c r="ARG236" s="2093"/>
      <c r="ARH236" s="2093"/>
      <c r="ARI236" s="2093"/>
      <c r="ARJ236" s="2093"/>
      <c r="ARK236" s="2093"/>
      <c r="ARL236" s="2093"/>
      <c r="ARM236" s="2093"/>
      <c r="ARN236" s="2093"/>
      <c r="ARO236" s="2093"/>
      <c r="ARP236" s="2093"/>
      <c r="ARQ236" s="2093"/>
      <c r="ARR236" s="2093"/>
      <c r="ARS236" s="2093"/>
      <c r="ART236" s="2093"/>
      <c r="ARU236" s="2093"/>
      <c r="ARV236" s="2093"/>
      <c r="ARW236" s="2093"/>
      <c r="ARX236" s="2093"/>
      <c r="ARY236" s="2093"/>
      <c r="ARZ236" s="2093"/>
      <c r="ASA236" s="2093"/>
      <c r="ASB236" s="2093"/>
      <c r="ASC236" s="2093"/>
      <c r="ASD236" s="2093"/>
      <c r="ASE236" s="2093"/>
      <c r="ASF236" s="2093"/>
      <c r="ASG236" s="2093"/>
      <c r="ASH236" s="2093"/>
      <c r="ASI236" s="2093"/>
      <c r="ASJ236" s="2093"/>
      <c r="ASK236" s="2093"/>
      <c r="ASL236" s="2093"/>
      <c r="ASM236" s="2093"/>
      <c r="ASN236" s="2093"/>
      <c r="ASO236" s="2093"/>
      <c r="ASP236" s="2093"/>
      <c r="ASQ236" s="2093"/>
      <c r="ASR236" s="2093"/>
      <c r="ASS236" s="2093"/>
      <c r="AST236" s="2093"/>
      <c r="ASU236" s="2093"/>
      <c r="ASV236" s="2093"/>
      <c r="ASW236" s="2093"/>
      <c r="ASX236" s="2093"/>
      <c r="ASY236" s="2093"/>
      <c r="ASZ236" s="2093"/>
      <c r="ATA236" s="2093"/>
      <c r="ATB236" s="2093"/>
      <c r="ATC236" s="2093"/>
      <c r="ATD236" s="2093"/>
      <c r="ATE236" s="2093"/>
      <c r="ATF236" s="2093"/>
      <c r="ATG236" s="2093"/>
      <c r="ATH236" s="2093"/>
      <c r="ATI236" s="2093"/>
      <c r="ATJ236" s="2093"/>
      <c r="ATK236" s="2093"/>
      <c r="ATL236" s="2093"/>
      <c r="ATM236" s="2093"/>
      <c r="ATN236" s="2093"/>
      <c r="ATO236" s="2093"/>
      <c r="ATP236" s="2093"/>
      <c r="ATQ236" s="2093"/>
      <c r="ATR236" s="2093"/>
      <c r="ATS236" s="2093"/>
      <c r="ATT236" s="2093"/>
      <c r="ATU236" s="2093"/>
      <c r="ATV236" s="2093"/>
      <c r="ATW236" s="2093"/>
      <c r="ATX236" s="2093"/>
      <c r="ATY236" s="2093"/>
      <c r="ATZ236" s="2093"/>
      <c r="AUA236" s="2093"/>
      <c r="AUB236" s="2093"/>
      <c r="AUC236" s="2093"/>
      <c r="AUD236" s="2093"/>
      <c r="AUE236" s="2093"/>
      <c r="AUF236" s="2093"/>
      <c r="AUG236" s="2093"/>
      <c r="AUH236" s="2093"/>
      <c r="AUI236" s="2093"/>
      <c r="AUJ236" s="2093"/>
      <c r="AUK236" s="2093"/>
      <c r="AUL236" s="2093"/>
      <c r="AUM236" s="2093"/>
      <c r="AUN236" s="2093"/>
      <c r="AUO236" s="2093"/>
      <c r="AUP236" s="2093"/>
      <c r="AUQ236" s="2093"/>
      <c r="AUR236" s="2093"/>
      <c r="AUS236" s="2093"/>
      <c r="AUT236" s="2093"/>
      <c r="AUU236" s="2093"/>
      <c r="AUV236" s="2093"/>
      <c r="AUW236" s="2093"/>
      <c r="AUX236" s="2093"/>
      <c r="AUY236" s="2093"/>
      <c r="AUZ236" s="2093"/>
      <c r="AVA236" s="2093"/>
      <c r="AVB236" s="2093"/>
      <c r="AVC236" s="2093"/>
      <c r="AVD236" s="2093"/>
      <c r="AVE236" s="2093"/>
      <c r="AVF236" s="2093"/>
      <c r="AVG236" s="2093"/>
      <c r="AVH236" s="2093"/>
      <c r="AVI236" s="2093"/>
      <c r="AVJ236" s="2093"/>
      <c r="AVK236" s="2093"/>
      <c r="AVL236" s="2093"/>
      <c r="AVM236" s="2093"/>
      <c r="AVN236" s="2093"/>
      <c r="AVO236" s="2093"/>
      <c r="AVP236" s="2093"/>
      <c r="AVQ236" s="2093"/>
      <c r="AVR236" s="2093"/>
      <c r="AVS236" s="2093"/>
      <c r="AVT236" s="2093"/>
      <c r="AVU236" s="2093"/>
      <c r="AVV236" s="2093"/>
      <c r="AVW236" s="2093"/>
      <c r="AVX236" s="2093"/>
      <c r="AVY236" s="2093"/>
      <c r="AVZ236" s="2093"/>
      <c r="AWA236" s="2093"/>
      <c r="AWB236" s="2093"/>
      <c r="AWC236" s="2093"/>
      <c r="AWD236" s="2093"/>
      <c r="AWE236" s="2093"/>
      <c r="AWF236" s="2093"/>
      <c r="AWG236" s="2093"/>
      <c r="AWH236" s="2093"/>
      <c r="AWI236" s="2093"/>
      <c r="AWJ236" s="2093"/>
      <c r="AWK236" s="2093"/>
      <c r="AWL236" s="2093"/>
      <c r="AWM236" s="2093"/>
      <c r="AWN236" s="2093"/>
      <c r="AWO236" s="2093"/>
      <c r="AWP236" s="2093"/>
      <c r="AWQ236" s="2093"/>
      <c r="AWR236" s="2093"/>
      <c r="AWS236" s="2093"/>
      <c r="AWT236" s="2093"/>
      <c r="AWU236" s="2093"/>
      <c r="AWV236" s="2093"/>
      <c r="AWW236" s="2093"/>
      <c r="AWX236" s="2093"/>
      <c r="AWY236" s="2093"/>
      <c r="AWZ236" s="2093"/>
      <c r="AXA236" s="2093"/>
      <c r="AXB236" s="2093"/>
      <c r="AXC236" s="2093"/>
      <c r="AXD236" s="2093"/>
      <c r="AXE236" s="2093"/>
      <c r="AXF236" s="2093"/>
      <c r="AXG236" s="2093"/>
      <c r="AXH236" s="2093"/>
      <c r="AXI236" s="2093"/>
      <c r="AXJ236" s="2093"/>
    </row>
    <row r="237" spans="1:1310" s="2094" customFormat="1" ht="23.25" customHeight="1">
      <c r="A237" s="2095"/>
      <c r="B237" s="2118"/>
      <c r="C237" s="2118"/>
      <c r="D237" s="2118"/>
      <c r="E237" s="2118"/>
      <c r="F237" s="2118"/>
      <c r="G237" s="2118"/>
      <c r="H237" s="2118"/>
      <c r="I237" s="2118"/>
      <c r="J237" s="2118"/>
      <c r="K237" s="2118"/>
      <c r="L237" s="2118"/>
      <c r="M237" s="2118"/>
      <c r="N237" s="2118"/>
      <c r="O237" s="2118"/>
      <c r="P237" s="2118"/>
      <c r="Q237" s="2118"/>
      <c r="R237" s="681"/>
      <c r="S237" s="681"/>
      <c r="T237" s="681"/>
      <c r="U237" s="681"/>
      <c r="V237" s="681"/>
      <c r="W237" s="681"/>
      <c r="X237" s="681"/>
      <c r="Y237" s="681"/>
      <c r="Z237" s="681"/>
      <c r="AA237" s="681"/>
      <c r="AB237" s="681"/>
      <c r="AC237" s="681"/>
      <c r="AD237" s="2093"/>
      <c r="AE237" s="2093"/>
      <c r="AF237" s="2093"/>
      <c r="AG237" s="2093"/>
      <c r="AH237" s="2093"/>
      <c r="AI237" s="2093"/>
      <c r="AJ237" s="2093"/>
      <c r="AK237" s="2093"/>
      <c r="AL237" s="2093"/>
      <c r="AM237" s="2093"/>
      <c r="AN237" s="2093"/>
      <c r="AO237" s="2093"/>
      <c r="AP237" s="2093"/>
      <c r="AQ237" s="2093"/>
      <c r="AR237" s="2093"/>
      <c r="AS237" s="2093"/>
      <c r="AT237" s="2093"/>
      <c r="AU237" s="2093"/>
      <c r="AV237" s="2093"/>
      <c r="AW237" s="2093"/>
      <c r="AX237" s="2093"/>
      <c r="AY237" s="2093"/>
      <c r="AZ237" s="2093"/>
      <c r="BA237" s="2093"/>
      <c r="BB237" s="2093"/>
      <c r="BC237" s="2093"/>
      <c r="BD237" s="2093"/>
      <c r="BE237" s="2093"/>
      <c r="BF237" s="2093"/>
      <c r="BG237" s="2093"/>
      <c r="BH237" s="2093"/>
      <c r="BI237" s="2093"/>
      <c r="BJ237" s="2093"/>
      <c r="BK237" s="2093"/>
      <c r="BL237" s="2093"/>
      <c r="BM237" s="2093"/>
      <c r="BN237" s="2093"/>
      <c r="BO237" s="2093"/>
      <c r="BP237" s="2093"/>
      <c r="BQ237" s="2093"/>
      <c r="BR237" s="2093"/>
      <c r="BS237" s="2093"/>
      <c r="BT237" s="2093"/>
      <c r="BU237" s="2093"/>
      <c r="BV237" s="2093"/>
      <c r="BW237" s="2093"/>
      <c r="BX237" s="2093"/>
      <c r="BY237" s="2093"/>
      <c r="BZ237" s="2093"/>
      <c r="CA237" s="2093"/>
      <c r="CB237" s="2093"/>
      <c r="CC237" s="2093"/>
      <c r="CD237" s="2093"/>
      <c r="CE237" s="2093"/>
      <c r="CF237" s="2093"/>
      <c r="CG237" s="2093"/>
      <c r="CH237" s="2093"/>
      <c r="CI237" s="2093"/>
      <c r="CJ237" s="2093"/>
      <c r="CK237" s="2093"/>
      <c r="CL237" s="2093"/>
      <c r="CM237" s="2093"/>
      <c r="CN237" s="2093"/>
      <c r="CO237" s="2093"/>
      <c r="CP237" s="2093"/>
      <c r="CQ237" s="2093"/>
      <c r="CR237" s="2093"/>
      <c r="CS237" s="2093"/>
      <c r="CT237" s="2093"/>
      <c r="CU237" s="2093"/>
      <c r="CV237" s="2093"/>
      <c r="CW237" s="2093"/>
      <c r="CX237" s="2093"/>
      <c r="CY237" s="2093"/>
      <c r="CZ237" s="2093"/>
      <c r="DA237" s="2093"/>
      <c r="DB237" s="2093"/>
      <c r="DC237" s="2093"/>
      <c r="DD237" s="2093"/>
      <c r="DE237" s="2093"/>
      <c r="DF237" s="2093"/>
      <c r="DG237" s="2093"/>
      <c r="DH237" s="2093"/>
      <c r="DI237" s="2093"/>
      <c r="DJ237" s="2093"/>
      <c r="DK237" s="2093"/>
      <c r="DL237" s="2093"/>
      <c r="DM237" s="2093"/>
      <c r="DN237" s="2093"/>
      <c r="DO237" s="2093"/>
      <c r="DP237" s="2093"/>
      <c r="DQ237" s="2093"/>
      <c r="DR237" s="2093"/>
      <c r="DS237" s="2093"/>
      <c r="DT237" s="2093"/>
      <c r="DU237" s="2093"/>
      <c r="DV237" s="2093"/>
      <c r="DW237" s="2093"/>
      <c r="DX237" s="2093"/>
      <c r="DY237" s="2093"/>
      <c r="DZ237" s="2093"/>
      <c r="EA237" s="2093"/>
      <c r="EB237" s="2093"/>
      <c r="EC237" s="2093"/>
      <c r="ED237" s="2093"/>
      <c r="EE237" s="2093"/>
      <c r="EF237" s="2093"/>
      <c r="EG237" s="2093"/>
      <c r="EH237" s="2093"/>
      <c r="EI237" s="2093"/>
      <c r="EJ237" s="2093"/>
      <c r="EK237" s="2093"/>
      <c r="EL237" s="2093"/>
      <c r="EM237" s="2093"/>
      <c r="EN237" s="2093"/>
      <c r="EO237" s="2093"/>
      <c r="EP237" s="2093"/>
      <c r="EQ237" s="2093"/>
      <c r="ER237" s="2093"/>
      <c r="ES237" s="2093"/>
      <c r="ET237" s="2093"/>
      <c r="EU237" s="2093"/>
      <c r="EV237" s="2093"/>
      <c r="EW237" s="2093"/>
      <c r="EX237" s="2093"/>
      <c r="EY237" s="2093"/>
      <c r="EZ237" s="2093"/>
      <c r="FA237" s="2093"/>
      <c r="FB237" s="2093"/>
      <c r="FC237" s="2093"/>
      <c r="FD237" s="2093"/>
      <c r="FE237" s="2093"/>
      <c r="FF237" s="2093"/>
      <c r="FG237" s="2093"/>
      <c r="FH237" s="2093"/>
      <c r="FI237" s="2093"/>
      <c r="FJ237" s="2093"/>
      <c r="FK237" s="2093"/>
      <c r="FL237" s="2093"/>
      <c r="FM237" s="2093"/>
      <c r="FN237" s="2093"/>
      <c r="FO237" s="2093"/>
      <c r="FP237" s="2093"/>
      <c r="FQ237" s="2093"/>
      <c r="FR237" s="2093"/>
      <c r="FS237" s="2093"/>
      <c r="FT237" s="2093"/>
      <c r="FU237" s="2093"/>
      <c r="FV237" s="2093"/>
      <c r="FW237" s="2093"/>
      <c r="FX237" s="2093"/>
      <c r="FY237" s="2093"/>
      <c r="FZ237" s="2093"/>
      <c r="GA237" s="2093"/>
      <c r="GB237" s="2093"/>
      <c r="GC237" s="2093"/>
      <c r="GD237" s="2093"/>
      <c r="GE237" s="2093"/>
      <c r="GF237" s="2093"/>
      <c r="GG237" s="2093"/>
      <c r="GH237" s="2093"/>
      <c r="GI237" s="2093"/>
      <c r="GJ237" s="2093"/>
      <c r="GK237" s="2093"/>
      <c r="GL237" s="2093"/>
      <c r="GM237" s="2093"/>
      <c r="GN237" s="2093"/>
      <c r="GO237" s="2093"/>
      <c r="GP237" s="2093"/>
      <c r="GQ237" s="2093"/>
      <c r="GR237" s="2093"/>
      <c r="GS237" s="2093"/>
      <c r="GT237" s="2093"/>
      <c r="GU237" s="2093"/>
      <c r="GV237" s="2093"/>
      <c r="GW237" s="2093"/>
      <c r="GX237" s="2093"/>
      <c r="GY237" s="2093"/>
      <c r="GZ237" s="2093"/>
      <c r="HA237" s="2093"/>
      <c r="HB237" s="2093"/>
      <c r="HC237" s="2093"/>
      <c r="HD237" s="2093"/>
      <c r="HE237" s="2093"/>
      <c r="HF237" s="2093"/>
      <c r="HG237" s="2093"/>
      <c r="HH237" s="2093"/>
      <c r="HI237" s="2093"/>
      <c r="HJ237" s="2093"/>
      <c r="HK237" s="2093"/>
      <c r="HL237" s="2093"/>
      <c r="HM237" s="2093"/>
      <c r="HN237" s="2093"/>
      <c r="HO237" s="2093"/>
      <c r="HP237" s="2093"/>
      <c r="HQ237" s="2093"/>
      <c r="HR237" s="2093"/>
      <c r="HS237" s="2093"/>
      <c r="HT237" s="2093"/>
      <c r="HU237" s="2093"/>
      <c r="HV237" s="2093"/>
      <c r="HW237" s="2093"/>
      <c r="HX237" s="2093"/>
      <c r="HY237" s="2093"/>
      <c r="HZ237" s="2093"/>
      <c r="IA237" s="2093"/>
      <c r="IB237" s="2093"/>
      <c r="IC237" s="2093"/>
      <c r="ID237" s="2093"/>
      <c r="IE237" s="2093"/>
      <c r="IF237" s="2093"/>
      <c r="IG237" s="2093"/>
      <c r="IH237" s="2093"/>
      <c r="II237" s="2093"/>
      <c r="IJ237" s="2093"/>
      <c r="IK237" s="2093"/>
      <c r="IL237" s="2093"/>
      <c r="IM237" s="2093"/>
      <c r="IN237" s="2093"/>
      <c r="IO237" s="2093"/>
      <c r="IP237" s="2093"/>
      <c r="IQ237" s="2093"/>
      <c r="IR237" s="2093"/>
      <c r="IS237" s="2093"/>
      <c r="IT237" s="2093"/>
      <c r="IU237" s="2093"/>
      <c r="IV237" s="2093"/>
      <c r="IW237" s="2093"/>
      <c r="IX237" s="2093"/>
      <c r="IY237" s="2093"/>
      <c r="IZ237" s="2093"/>
      <c r="JA237" s="2093"/>
      <c r="JB237" s="2093"/>
      <c r="JC237" s="2093"/>
      <c r="JD237" s="2093"/>
      <c r="JE237" s="2093"/>
      <c r="JF237" s="2093"/>
      <c r="JG237" s="2093"/>
      <c r="JH237" s="2093"/>
      <c r="JI237" s="2093"/>
      <c r="JJ237" s="2093"/>
      <c r="JK237" s="2093"/>
      <c r="JL237" s="2093"/>
      <c r="JM237" s="2093"/>
      <c r="JN237" s="2093"/>
      <c r="JO237" s="2093"/>
      <c r="JP237" s="2093"/>
      <c r="JQ237" s="2093"/>
      <c r="JR237" s="2093"/>
      <c r="JS237" s="2093"/>
      <c r="JT237" s="2093"/>
      <c r="JU237" s="2093"/>
      <c r="JV237" s="2093"/>
      <c r="JW237" s="2093"/>
      <c r="JX237" s="2093"/>
      <c r="JY237" s="2093"/>
      <c r="JZ237" s="2093"/>
      <c r="KA237" s="2093"/>
      <c r="KB237" s="2093"/>
      <c r="KC237" s="2093"/>
      <c r="KD237" s="2093"/>
      <c r="KE237" s="2093"/>
      <c r="KF237" s="2093"/>
      <c r="KG237" s="2093"/>
      <c r="KH237" s="2093"/>
      <c r="KI237" s="2093"/>
      <c r="KJ237" s="2093"/>
      <c r="KK237" s="2093"/>
      <c r="KL237" s="2093"/>
      <c r="KM237" s="2093"/>
      <c r="KN237" s="2093"/>
      <c r="KO237" s="2093"/>
      <c r="KP237" s="2093"/>
      <c r="KQ237" s="2093"/>
      <c r="KR237" s="2093"/>
      <c r="KS237" s="2093"/>
      <c r="KT237" s="2093"/>
      <c r="KU237" s="2093"/>
      <c r="KV237" s="2093"/>
      <c r="KW237" s="2093"/>
      <c r="KX237" s="2093"/>
      <c r="KY237" s="2093"/>
      <c r="KZ237" s="2093"/>
      <c r="LA237" s="2093"/>
      <c r="LB237" s="2093"/>
      <c r="LC237" s="2093"/>
      <c r="LD237" s="2093"/>
      <c r="LE237" s="2093"/>
      <c r="LF237" s="2093"/>
      <c r="LG237" s="2093"/>
      <c r="LH237" s="2093"/>
      <c r="LI237" s="2093"/>
      <c r="LJ237" s="2093"/>
      <c r="LK237" s="2093"/>
      <c r="LL237" s="2093"/>
      <c r="LM237" s="2093"/>
      <c r="LN237" s="2093"/>
      <c r="LO237" s="2093"/>
      <c r="LP237" s="2093"/>
      <c r="LQ237" s="2093"/>
      <c r="LR237" s="2093"/>
      <c r="LS237" s="2093"/>
      <c r="LT237" s="2093"/>
      <c r="LU237" s="2093"/>
      <c r="LV237" s="2093"/>
      <c r="LW237" s="2093"/>
      <c r="LX237" s="2093"/>
      <c r="LY237" s="2093"/>
      <c r="LZ237" s="2093"/>
      <c r="MA237" s="2093"/>
      <c r="MB237" s="2093"/>
      <c r="MC237" s="2093"/>
      <c r="MD237" s="2093"/>
      <c r="ME237" s="2093"/>
      <c r="MF237" s="2093"/>
      <c r="MG237" s="2093"/>
      <c r="MH237" s="2093"/>
      <c r="MI237" s="2093"/>
      <c r="MJ237" s="2093"/>
      <c r="MK237" s="2093"/>
      <c r="ML237" s="2093"/>
      <c r="MM237" s="2093"/>
      <c r="MN237" s="2093"/>
      <c r="MO237" s="2093"/>
      <c r="MP237" s="2093"/>
      <c r="MQ237" s="2093"/>
      <c r="MR237" s="2093"/>
      <c r="MS237" s="2093"/>
      <c r="MT237" s="2093"/>
      <c r="MU237" s="2093"/>
      <c r="MV237" s="2093"/>
      <c r="MW237" s="2093"/>
      <c r="MX237" s="2093"/>
      <c r="MY237" s="2093"/>
      <c r="MZ237" s="2093"/>
      <c r="NA237" s="2093"/>
      <c r="NB237" s="2093"/>
      <c r="NC237" s="2093"/>
      <c r="ND237" s="2093"/>
      <c r="NE237" s="2093"/>
      <c r="NF237" s="2093"/>
      <c r="NG237" s="2093"/>
      <c r="NH237" s="2093"/>
      <c r="NI237" s="2093"/>
      <c r="NJ237" s="2093"/>
      <c r="NK237" s="2093"/>
      <c r="NL237" s="2093"/>
      <c r="NM237" s="2093"/>
      <c r="NN237" s="2093"/>
      <c r="NO237" s="2093"/>
      <c r="NP237" s="2093"/>
      <c r="NQ237" s="2093"/>
      <c r="NR237" s="2093"/>
      <c r="NS237" s="2093"/>
      <c r="NT237" s="2093"/>
      <c r="NU237" s="2093"/>
      <c r="NV237" s="2093"/>
      <c r="NW237" s="2093"/>
      <c r="NX237" s="2093"/>
      <c r="NY237" s="2093"/>
      <c r="NZ237" s="2093"/>
      <c r="OA237" s="2093"/>
      <c r="OB237" s="2093"/>
      <c r="OC237" s="2093"/>
      <c r="OD237" s="2093"/>
      <c r="OE237" s="2093"/>
      <c r="OF237" s="2093"/>
      <c r="OG237" s="2093"/>
      <c r="OH237" s="2093"/>
      <c r="OI237" s="2093"/>
      <c r="OJ237" s="2093"/>
      <c r="OK237" s="2093"/>
      <c r="OL237" s="2093"/>
      <c r="OM237" s="2093"/>
      <c r="ON237" s="2093"/>
      <c r="OO237" s="2093"/>
      <c r="OP237" s="2093"/>
      <c r="OQ237" s="2093"/>
      <c r="OR237" s="2093"/>
      <c r="OS237" s="2093"/>
      <c r="OT237" s="2093"/>
      <c r="OU237" s="2093"/>
      <c r="OV237" s="2093"/>
      <c r="OW237" s="2093"/>
      <c r="OX237" s="2093"/>
      <c r="OY237" s="2093"/>
      <c r="OZ237" s="2093"/>
      <c r="PA237" s="2093"/>
      <c r="PB237" s="2093"/>
      <c r="PC237" s="2093"/>
      <c r="PD237" s="2093"/>
      <c r="PE237" s="2093"/>
      <c r="PF237" s="2093"/>
      <c r="PG237" s="2093"/>
      <c r="PH237" s="2093"/>
      <c r="PI237" s="2093"/>
      <c r="PJ237" s="2093"/>
      <c r="PK237" s="2093"/>
      <c r="PL237" s="2093"/>
      <c r="PM237" s="2093"/>
      <c r="PN237" s="2093"/>
      <c r="PO237" s="2093"/>
      <c r="PP237" s="2093"/>
      <c r="PQ237" s="2093"/>
      <c r="PR237" s="2093"/>
      <c r="PS237" s="2093"/>
      <c r="PT237" s="2093"/>
      <c r="PU237" s="2093"/>
      <c r="PV237" s="2093"/>
      <c r="PW237" s="2093"/>
      <c r="PX237" s="2093"/>
      <c r="PY237" s="2093"/>
      <c r="PZ237" s="2093"/>
      <c r="QA237" s="2093"/>
      <c r="QB237" s="2093"/>
      <c r="QC237" s="2093"/>
      <c r="QD237" s="2093"/>
      <c r="QE237" s="2093"/>
      <c r="QF237" s="2093"/>
      <c r="QG237" s="2093"/>
      <c r="QH237" s="2093"/>
      <c r="QI237" s="2093"/>
      <c r="QJ237" s="2093"/>
      <c r="QK237" s="2093"/>
      <c r="QL237" s="2093"/>
      <c r="QM237" s="2093"/>
      <c r="QN237" s="2093"/>
      <c r="QO237" s="2093"/>
      <c r="QP237" s="2093"/>
      <c r="QQ237" s="2093"/>
      <c r="QR237" s="2093"/>
      <c r="QS237" s="2093"/>
      <c r="QT237" s="2093"/>
      <c r="QU237" s="2093"/>
      <c r="QV237" s="2093"/>
      <c r="QW237" s="2093"/>
      <c r="QX237" s="2093"/>
      <c r="QY237" s="2093"/>
      <c r="QZ237" s="2093"/>
      <c r="RA237" s="2093"/>
      <c r="RB237" s="2093"/>
      <c r="RC237" s="2093"/>
      <c r="RD237" s="2093"/>
      <c r="RE237" s="2093"/>
      <c r="RF237" s="2093"/>
      <c r="RG237" s="2093"/>
      <c r="RH237" s="2093"/>
      <c r="RI237" s="2093"/>
      <c r="RJ237" s="2093"/>
      <c r="RK237" s="2093"/>
      <c r="RL237" s="2093"/>
      <c r="RM237" s="2093"/>
      <c r="RN237" s="2093"/>
      <c r="RO237" s="2093"/>
      <c r="RP237" s="2093"/>
      <c r="RQ237" s="2093"/>
      <c r="RR237" s="2093"/>
      <c r="RS237" s="2093"/>
      <c r="RT237" s="2093"/>
      <c r="RU237" s="2093"/>
      <c r="RV237" s="2093"/>
      <c r="RW237" s="2093"/>
      <c r="RX237" s="2093"/>
      <c r="RY237" s="2093"/>
      <c r="RZ237" s="2093"/>
      <c r="SA237" s="2093"/>
      <c r="SB237" s="2093"/>
      <c r="SC237" s="2093"/>
      <c r="SD237" s="2093"/>
      <c r="SE237" s="2093"/>
      <c r="SF237" s="2093"/>
      <c r="SG237" s="2093"/>
      <c r="SH237" s="2093"/>
      <c r="SI237" s="2093"/>
      <c r="SJ237" s="2093"/>
      <c r="SK237" s="2093"/>
      <c r="SL237" s="2093"/>
      <c r="SM237" s="2093"/>
      <c r="SN237" s="2093"/>
      <c r="SO237" s="2093"/>
      <c r="SP237" s="2093"/>
      <c r="SQ237" s="2093"/>
      <c r="SR237" s="2093"/>
      <c r="SS237" s="2093"/>
      <c r="ST237" s="2093"/>
      <c r="SU237" s="2093"/>
      <c r="SV237" s="2093"/>
      <c r="SW237" s="2093"/>
      <c r="SX237" s="2093"/>
      <c r="SY237" s="2093"/>
      <c r="SZ237" s="2093"/>
      <c r="TA237" s="2093"/>
      <c r="TB237" s="2093"/>
      <c r="TC237" s="2093"/>
      <c r="TD237" s="2093"/>
      <c r="TE237" s="2093"/>
      <c r="TF237" s="2093"/>
      <c r="TG237" s="2093"/>
      <c r="TH237" s="2093"/>
      <c r="TI237" s="2093"/>
      <c r="TJ237" s="2093"/>
      <c r="TK237" s="2093"/>
      <c r="TL237" s="2093"/>
      <c r="TM237" s="2093"/>
      <c r="TN237" s="2093"/>
      <c r="TO237" s="2093"/>
      <c r="TP237" s="2093"/>
      <c r="TQ237" s="2093"/>
      <c r="TR237" s="2093"/>
      <c r="TS237" s="2093"/>
      <c r="TT237" s="2093"/>
      <c r="TU237" s="2093"/>
      <c r="TV237" s="2093"/>
      <c r="TW237" s="2093"/>
      <c r="TX237" s="2093"/>
      <c r="TY237" s="2093"/>
      <c r="TZ237" s="2093"/>
      <c r="UA237" s="2093"/>
      <c r="UB237" s="2093"/>
      <c r="UC237" s="2093"/>
      <c r="UD237" s="2093"/>
      <c r="UE237" s="2093"/>
      <c r="UF237" s="2093"/>
      <c r="UG237" s="2093"/>
      <c r="UH237" s="2093"/>
      <c r="UI237" s="2093"/>
      <c r="UJ237" s="2093"/>
      <c r="UK237" s="2093"/>
      <c r="UL237" s="2093"/>
      <c r="UM237" s="2093"/>
      <c r="UN237" s="2093"/>
      <c r="UO237" s="2093"/>
      <c r="UP237" s="2093"/>
      <c r="UQ237" s="2093"/>
      <c r="UR237" s="2093"/>
      <c r="US237" s="2093"/>
      <c r="UT237" s="2093"/>
      <c r="UU237" s="2093"/>
      <c r="UV237" s="2093"/>
      <c r="UW237" s="2093"/>
      <c r="UX237" s="2093"/>
      <c r="UY237" s="2093"/>
      <c r="UZ237" s="2093"/>
      <c r="VA237" s="2093"/>
      <c r="VB237" s="2093"/>
      <c r="VC237" s="2093"/>
      <c r="VD237" s="2093"/>
      <c r="VE237" s="2093"/>
      <c r="VF237" s="2093"/>
      <c r="VG237" s="2093"/>
      <c r="VH237" s="2093"/>
      <c r="VI237" s="2093"/>
      <c r="VJ237" s="2093"/>
      <c r="VK237" s="2093"/>
      <c r="VL237" s="2093"/>
      <c r="VM237" s="2093"/>
      <c r="VN237" s="2093"/>
      <c r="VO237" s="2093"/>
      <c r="VP237" s="2093"/>
      <c r="VQ237" s="2093"/>
      <c r="VR237" s="2093"/>
      <c r="VS237" s="2093"/>
      <c r="VT237" s="2093"/>
      <c r="VU237" s="2093"/>
      <c r="VV237" s="2093"/>
      <c r="VW237" s="2093"/>
      <c r="VX237" s="2093"/>
      <c r="VY237" s="2093"/>
      <c r="VZ237" s="2093"/>
      <c r="WA237" s="2093"/>
      <c r="WB237" s="2093"/>
      <c r="WC237" s="2093"/>
      <c r="WD237" s="2093"/>
      <c r="WE237" s="2093"/>
      <c r="WF237" s="2093"/>
      <c r="WG237" s="2093"/>
      <c r="WH237" s="2093"/>
      <c r="WI237" s="2093"/>
      <c r="WJ237" s="2093"/>
      <c r="WK237" s="2093"/>
      <c r="WL237" s="2093"/>
      <c r="WM237" s="2093"/>
      <c r="WN237" s="2093"/>
      <c r="WO237" s="2093"/>
      <c r="WP237" s="2093"/>
      <c r="WQ237" s="2093"/>
      <c r="WR237" s="2093"/>
      <c r="WS237" s="2093"/>
      <c r="WT237" s="2093"/>
      <c r="WU237" s="2093"/>
      <c r="WV237" s="2093"/>
      <c r="WW237" s="2093"/>
      <c r="WX237" s="2093"/>
      <c r="WY237" s="2093"/>
      <c r="WZ237" s="2093"/>
      <c r="XA237" s="2093"/>
      <c r="XB237" s="2093"/>
      <c r="XC237" s="2093"/>
      <c r="XD237" s="2093"/>
      <c r="XE237" s="2093"/>
      <c r="XF237" s="2093"/>
      <c r="XG237" s="2093"/>
      <c r="XH237" s="2093"/>
      <c r="XI237" s="2093"/>
      <c r="XJ237" s="2093"/>
      <c r="XK237" s="2093"/>
      <c r="XL237" s="2093"/>
      <c r="XM237" s="2093"/>
      <c r="XN237" s="2093"/>
      <c r="XO237" s="2093"/>
      <c r="XP237" s="2093"/>
      <c r="XQ237" s="2093"/>
      <c r="XR237" s="2093"/>
      <c r="XS237" s="2093"/>
      <c r="XT237" s="2093"/>
      <c r="XU237" s="2093"/>
      <c r="XV237" s="2093"/>
      <c r="XW237" s="2093"/>
      <c r="XX237" s="2093"/>
      <c r="XY237" s="2093"/>
      <c r="XZ237" s="2093"/>
      <c r="YA237" s="2093"/>
      <c r="YB237" s="2093"/>
      <c r="YC237" s="2093"/>
      <c r="YD237" s="2093"/>
      <c r="YE237" s="2093"/>
      <c r="YF237" s="2093"/>
      <c r="YG237" s="2093"/>
      <c r="YH237" s="2093"/>
      <c r="YI237" s="2093"/>
      <c r="YJ237" s="2093"/>
      <c r="YK237" s="2093"/>
      <c r="YL237" s="2093"/>
      <c r="YM237" s="2093"/>
      <c r="YN237" s="2093"/>
      <c r="YO237" s="2093"/>
      <c r="YP237" s="2093"/>
      <c r="YQ237" s="2093"/>
      <c r="YR237" s="2093"/>
      <c r="YS237" s="2093"/>
      <c r="YT237" s="2093"/>
      <c r="YU237" s="2093"/>
      <c r="YV237" s="2093"/>
      <c r="YW237" s="2093"/>
      <c r="YX237" s="2093"/>
      <c r="YY237" s="2093"/>
      <c r="YZ237" s="2093"/>
      <c r="ZA237" s="2093"/>
      <c r="ZB237" s="2093"/>
      <c r="ZC237" s="2093"/>
      <c r="ZD237" s="2093"/>
      <c r="ZE237" s="2093"/>
      <c r="ZF237" s="2093"/>
      <c r="ZG237" s="2093"/>
      <c r="ZH237" s="2093"/>
      <c r="ZI237" s="2093"/>
      <c r="ZJ237" s="2093"/>
      <c r="ZK237" s="2093"/>
      <c r="ZL237" s="2093"/>
      <c r="ZM237" s="2093"/>
      <c r="ZN237" s="2093"/>
      <c r="ZO237" s="2093"/>
      <c r="ZP237" s="2093"/>
      <c r="ZQ237" s="2093"/>
      <c r="ZR237" s="2093"/>
      <c r="ZS237" s="2093"/>
      <c r="ZT237" s="2093"/>
      <c r="ZU237" s="2093"/>
      <c r="ZV237" s="2093"/>
      <c r="ZW237" s="2093"/>
      <c r="ZX237" s="2093"/>
      <c r="ZY237" s="2093"/>
      <c r="ZZ237" s="2093"/>
      <c r="AAA237" s="2093"/>
      <c r="AAB237" s="2093"/>
      <c r="AAC237" s="2093"/>
      <c r="AAD237" s="2093"/>
      <c r="AAE237" s="2093"/>
      <c r="AAF237" s="2093"/>
      <c r="AAG237" s="2093"/>
      <c r="AAH237" s="2093"/>
      <c r="AAI237" s="2093"/>
      <c r="AAJ237" s="2093"/>
      <c r="AAK237" s="2093"/>
      <c r="AAL237" s="2093"/>
      <c r="AAM237" s="2093"/>
      <c r="AAN237" s="2093"/>
      <c r="AAO237" s="2093"/>
      <c r="AAP237" s="2093"/>
      <c r="AAQ237" s="2093"/>
      <c r="AAR237" s="2093"/>
      <c r="AAS237" s="2093"/>
      <c r="AAT237" s="2093"/>
      <c r="AAU237" s="2093"/>
      <c r="AAV237" s="2093"/>
      <c r="AAW237" s="2093"/>
      <c r="AAX237" s="2093"/>
      <c r="AAY237" s="2093"/>
      <c r="AAZ237" s="2093"/>
      <c r="ABA237" s="2093"/>
      <c r="ABB237" s="2093"/>
      <c r="ABC237" s="2093"/>
      <c r="ABD237" s="2093"/>
      <c r="ABE237" s="2093"/>
      <c r="ABF237" s="2093"/>
      <c r="ABG237" s="2093"/>
      <c r="ABH237" s="2093"/>
      <c r="ABI237" s="2093"/>
      <c r="ABJ237" s="2093"/>
      <c r="ABK237" s="2093"/>
      <c r="ABL237" s="2093"/>
      <c r="ABM237" s="2093"/>
      <c r="ABN237" s="2093"/>
      <c r="ABO237" s="2093"/>
      <c r="ABP237" s="2093"/>
      <c r="ABQ237" s="2093"/>
      <c r="ABR237" s="2093"/>
      <c r="ABS237" s="2093"/>
      <c r="ABT237" s="2093"/>
      <c r="ABU237" s="2093"/>
      <c r="ABV237" s="2093"/>
      <c r="ABW237" s="2093"/>
      <c r="ABX237" s="2093"/>
      <c r="ABY237" s="2093"/>
      <c r="ABZ237" s="2093"/>
      <c r="ACA237" s="2093"/>
      <c r="ACB237" s="2093"/>
      <c r="ACC237" s="2093"/>
      <c r="ACD237" s="2093"/>
      <c r="ACE237" s="2093"/>
      <c r="ACF237" s="2093"/>
      <c r="ACG237" s="2093"/>
      <c r="ACH237" s="2093"/>
      <c r="ACI237" s="2093"/>
      <c r="ACJ237" s="2093"/>
      <c r="ACK237" s="2093"/>
      <c r="ACL237" s="2093"/>
      <c r="ACM237" s="2093"/>
      <c r="ACN237" s="2093"/>
      <c r="ACO237" s="2093"/>
      <c r="ACP237" s="2093"/>
      <c r="ACQ237" s="2093"/>
      <c r="ACR237" s="2093"/>
      <c r="ACS237" s="2093"/>
      <c r="ACT237" s="2093"/>
      <c r="ACU237" s="2093"/>
      <c r="ACV237" s="2093"/>
      <c r="ACW237" s="2093"/>
      <c r="ACX237" s="2093"/>
      <c r="ACY237" s="2093"/>
      <c r="ACZ237" s="2093"/>
      <c r="ADA237" s="2093"/>
      <c r="ADB237" s="2093"/>
      <c r="ADC237" s="2093"/>
      <c r="ADD237" s="2093"/>
      <c r="ADE237" s="2093"/>
      <c r="ADF237" s="2093"/>
      <c r="ADG237" s="2093"/>
      <c r="ADH237" s="2093"/>
      <c r="ADI237" s="2093"/>
      <c r="ADJ237" s="2093"/>
      <c r="ADK237" s="2093"/>
      <c r="ADL237" s="2093"/>
      <c r="ADM237" s="2093"/>
      <c r="ADN237" s="2093"/>
      <c r="ADO237" s="2093"/>
      <c r="ADP237" s="2093"/>
      <c r="ADQ237" s="2093"/>
      <c r="ADR237" s="2093"/>
      <c r="ADS237" s="2093"/>
      <c r="ADT237" s="2093"/>
      <c r="ADU237" s="2093"/>
      <c r="ADV237" s="2093"/>
      <c r="ADW237" s="2093"/>
      <c r="ADX237" s="2093"/>
      <c r="ADY237" s="2093"/>
      <c r="ADZ237" s="2093"/>
      <c r="AEA237" s="2093"/>
      <c r="AEB237" s="2093"/>
      <c r="AEC237" s="2093"/>
      <c r="AED237" s="2093"/>
      <c r="AEE237" s="2093"/>
      <c r="AEF237" s="2093"/>
      <c r="AEG237" s="2093"/>
      <c r="AEH237" s="2093"/>
      <c r="AEI237" s="2093"/>
      <c r="AEJ237" s="2093"/>
      <c r="AEK237" s="2093"/>
      <c r="AEL237" s="2093"/>
      <c r="AEM237" s="2093"/>
      <c r="AEN237" s="2093"/>
      <c r="AEO237" s="2093"/>
      <c r="AEP237" s="2093"/>
      <c r="AEQ237" s="2093"/>
      <c r="AER237" s="2093"/>
      <c r="AES237" s="2093"/>
      <c r="AET237" s="2093"/>
      <c r="AEU237" s="2093"/>
      <c r="AEV237" s="2093"/>
      <c r="AEW237" s="2093"/>
      <c r="AEX237" s="2093"/>
      <c r="AEY237" s="2093"/>
      <c r="AEZ237" s="2093"/>
      <c r="AFA237" s="2093"/>
      <c r="AFB237" s="2093"/>
      <c r="AFC237" s="2093"/>
      <c r="AFD237" s="2093"/>
      <c r="AFE237" s="2093"/>
      <c r="AFF237" s="2093"/>
      <c r="AFG237" s="2093"/>
      <c r="AFH237" s="2093"/>
      <c r="AFI237" s="2093"/>
      <c r="AFJ237" s="2093"/>
      <c r="AFK237" s="2093"/>
      <c r="AFL237" s="2093"/>
      <c r="AFM237" s="2093"/>
      <c r="AFN237" s="2093"/>
      <c r="AFO237" s="2093"/>
      <c r="AFP237" s="2093"/>
      <c r="AFQ237" s="2093"/>
      <c r="AFR237" s="2093"/>
      <c r="AFS237" s="2093"/>
      <c r="AFT237" s="2093"/>
      <c r="AFU237" s="2093"/>
      <c r="AFV237" s="2093"/>
      <c r="AFW237" s="2093"/>
      <c r="AFX237" s="2093"/>
      <c r="AFY237" s="2093"/>
      <c r="AFZ237" s="2093"/>
      <c r="AGA237" s="2093"/>
      <c r="AGB237" s="2093"/>
      <c r="AGC237" s="2093"/>
      <c r="AGD237" s="2093"/>
      <c r="AGE237" s="2093"/>
      <c r="AGF237" s="2093"/>
      <c r="AGG237" s="2093"/>
      <c r="AGH237" s="2093"/>
      <c r="AGI237" s="2093"/>
      <c r="AGJ237" s="2093"/>
      <c r="AGK237" s="2093"/>
      <c r="AGL237" s="2093"/>
      <c r="AGM237" s="2093"/>
      <c r="AGN237" s="2093"/>
      <c r="AGO237" s="2093"/>
      <c r="AGP237" s="2093"/>
      <c r="AGQ237" s="2093"/>
      <c r="AGR237" s="2093"/>
      <c r="AGS237" s="2093"/>
      <c r="AGT237" s="2093"/>
      <c r="AGU237" s="2093"/>
      <c r="AGV237" s="2093"/>
      <c r="AGW237" s="2093"/>
      <c r="AGX237" s="2093"/>
      <c r="AGY237" s="2093"/>
      <c r="AGZ237" s="2093"/>
      <c r="AHA237" s="2093"/>
      <c r="AHB237" s="2093"/>
      <c r="AHC237" s="2093"/>
      <c r="AHD237" s="2093"/>
      <c r="AHE237" s="2093"/>
      <c r="AHF237" s="2093"/>
      <c r="AHG237" s="2093"/>
      <c r="AHH237" s="2093"/>
      <c r="AHI237" s="2093"/>
      <c r="AHJ237" s="2093"/>
      <c r="AHK237" s="2093"/>
      <c r="AHL237" s="2093"/>
      <c r="AHM237" s="2093"/>
      <c r="AHN237" s="2093"/>
      <c r="AHO237" s="2093"/>
      <c r="AHP237" s="2093"/>
      <c r="AHQ237" s="2093"/>
      <c r="AHR237" s="2093"/>
      <c r="AHS237" s="2093"/>
      <c r="AHT237" s="2093"/>
      <c r="AHU237" s="2093"/>
      <c r="AHV237" s="2093"/>
      <c r="AHW237" s="2093"/>
      <c r="AHX237" s="2093"/>
      <c r="AHY237" s="2093"/>
      <c r="AHZ237" s="2093"/>
      <c r="AIA237" s="2093"/>
      <c r="AIB237" s="2093"/>
      <c r="AIC237" s="2093"/>
      <c r="AID237" s="2093"/>
      <c r="AIE237" s="2093"/>
      <c r="AIF237" s="2093"/>
      <c r="AIG237" s="2093"/>
      <c r="AIH237" s="2093"/>
      <c r="AII237" s="2093"/>
      <c r="AIJ237" s="2093"/>
      <c r="AIK237" s="2093"/>
      <c r="AIL237" s="2093"/>
      <c r="AIM237" s="2093"/>
      <c r="AIN237" s="2093"/>
      <c r="AIO237" s="2093"/>
      <c r="AIP237" s="2093"/>
      <c r="AIQ237" s="2093"/>
      <c r="AIR237" s="2093"/>
      <c r="AIS237" s="2093"/>
      <c r="AIT237" s="2093"/>
      <c r="AIU237" s="2093"/>
      <c r="AIV237" s="2093"/>
      <c r="AIW237" s="2093"/>
      <c r="AIX237" s="2093"/>
      <c r="AIY237" s="2093"/>
      <c r="AIZ237" s="2093"/>
      <c r="AJA237" s="2093"/>
      <c r="AJB237" s="2093"/>
      <c r="AJC237" s="2093"/>
      <c r="AJD237" s="2093"/>
      <c r="AJE237" s="2093"/>
      <c r="AJF237" s="2093"/>
      <c r="AJG237" s="2093"/>
      <c r="AJH237" s="2093"/>
      <c r="AJI237" s="2093"/>
      <c r="AJJ237" s="2093"/>
      <c r="AJK237" s="2093"/>
      <c r="AJL237" s="2093"/>
      <c r="AJM237" s="2093"/>
      <c r="AJN237" s="2093"/>
      <c r="AJO237" s="2093"/>
      <c r="AJP237" s="2093"/>
      <c r="AJQ237" s="2093"/>
      <c r="AJR237" s="2093"/>
      <c r="AJS237" s="2093"/>
      <c r="AJT237" s="2093"/>
      <c r="AJU237" s="2093"/>
      <c r="AJV237" s="2093"/>
      <c r="AJW237" s="2093"/>
      <c r="AJX237" s="2093"/>
      <c r="AJY237" s="2093"/>
      <c r="AJZ237" s="2093"/>
      <c r="AKA237" s="2093"/>
      <c r="AKB237" s="2093"/>
      <c r="AKC237" s="2093"/>
      <c r="AKD237" s="2093"/>
      <c r="AKE237" s="2093"/>
      <c r="AKF237" s="2093"/>
      <c r="AKG237" s="2093"/>
      <c r="AKH237" s="2093"/>
      <c r="AKI237" s="2093"/>
      <c r="AKJ237" s="2093"/>
      <c r="AKK237" s="2093"/>
      <c r="AKL237" s="2093"/>
      <c r="AKM237" s="2093"/>
      <c r="AKN237" s="2093"/>
      <c r="AKO237" s="2093"/>
      <c r="AKP237" s="2093"/>
      <c r="AKQ237" s="2093"/>
      <c r="AKR237" s="2093"/>
      <c r="AKS237" s="2093"/>
      <c r="AKT237" s="2093"/>
      <c r="AKU237" s="2093"/>
      <c r="AKV237" s="2093"/>
      <c r="AKW237" s="2093"/>
      <c r="AKX237" s="2093"/>
      <c r="AKY237" s="2093"/>
      <c r="AKZ237" s="2093"/>
      <c r="ALA237" s="2093"/>
      <c r="ALB237" s="2093"/>
      <c r="ALC237" s="2093"/>
      <c r="ALD237" s="2093"/>
      <c r="ALE237" s="2093"/>
      <c r="ALF237" s="2093"/>
      <c r="ALG237" s="2093"/>
      <c r="ALH237" s="2093"/>
      <c r="ALI237" s="2093"/>
      <c r="ALJ237" s="2093"/>
      <c r="ALK237" s="2093"/>
      <c r="ALL237" s="2093"/>
      <c r="ALM237" s="2093"/>
      <c r="ALN237" s="2093"/>
      <c r="ALO237" s="2093"/>
      <c r="ALP237" s="2093"/>
      <c r="ALQ237" s="2093"/>
      <c r="ALR237" s="2093"/>
      <c r="ALS237" s="2093"/>
      <c r="ALT237" s="2093"/>
      <c r="ALU237" s="2093"/>
      <c r="ALV237" s="2093"/>
      <c r="ALW237" s="2093"/>
      <c r="ALX237" s="2093"/>
      <c r="ALY237" s="2093"/>
      <c r="ALZ237" s="2093"/>
      <c r="AMA237" s="2093"/>
      <c r="AMB237" s="2093"/>
      <c r="AMC237" s="2093"/>
      <c r="AMD237" s="2093"/>
      <c r="AME237" s="2093"/>
      <c r="AMF237" s="2093"/>
      <c r="AMG237" s="2093"/>
      <c r="AMH237" s="2093"/>
      <c r="AMI237" s="2093"/>
      <c r="AMJ237" s="2093"/>
      <c r="AMK237" s="2093"/>
      <c r="AML237" s="2093"/>
      <c r="AMM237" s="2093"/>
      <c r="AMN237" s="2093"/>
      <c r="AMO237" s="2093"/>
      <c r="AMP237" s="2093"/>
      <c r="AMQ237" s="2093"/>
      <c r="AMR237" s="2093"/>
      <c r="AMS237" s="2093"/>
      <c r="AMT237" s="2093"/>
      <c r="AMU237" s="2093"/>
      <c r="AMV237" s="2093"/>
      <c r="AMW237" s="2093"/>
      <c r="AMX237" s="2093"/>
      <c r="AMY237" s="2093"/>
      <c r="AMZ237" s="2093"/>
      <c r="ANA237" s="2093"/>
      <c r="ANB237" s="2093"/>
      <c r="ANC237" s="2093"/>
      <c r="AND237" s="2093"/>
      <c r="ANE237" s="2093"/>
      <c r="ANF237" s="2093"/>
      <c r="ANG237" s="2093"/>
      <c r="ANH237" s="2093"/>
      <c r="ANI237" s="2093"/>
      <c r="ANJ237" s="2093"/>
      <c r="ANK237" s="2093"/>
      <c r="ANL237" s="2093"/>
      <c r="ANM237" s="2093"/>
      <c r="ANN237" s="2093"/>
      <c r="ANO237" s="2093"/>
      <c r="ANP237" s="2093"/>
      <c r="ANQ237" s="2093"/>
      <c r="ANR237" s="2093"/>
      <c r="ANS237" s="2093"/>
      <c r="ANT237" s="2093"/>
      <c r="ANU237" s="2093"/>
      <c r="ANV237" s="2093"/>
      <c r="ANW237" s="2093"/>
      <c r="ANX237" s="2093"/>
      <c r="ANY237" s="2093"/>
      <c r="ANZ237" s="2093"/>
      <c r="AOA237" s="2093"/>
      <c r="AOB237" s="2093"/>
      <c r="AOC237" s="2093"/>
      <c r="AOD237" s="2093"/>
      <c r="AOE237" s="2093"/>
      <c r="AOF237" s="2093"/>
      <c r="AOG237" s="2093"/>
      <c r="AOH237" s="2093"/>
      <c r="AOI237" s="2093"/>
      <c r="AOJ237" s="2093"/>
      <c r="AOK237" s="2093"/>
      <c r="AOL237" s="2093"/>
      <c r="AOM237" s="2093"/>
      <c r="AON237" s="2093"/>
      <c r="AOO237" s="2093"/>
      <c r="AOP237" s="2093"/>
      <c r="AOQ237" s="2093"/>
      <c r="AOR237" s="2093"/>
      <c r="AOS237" s="2093"/>
      <c r="AOT237" s="2093"/>
      <c r="AOU237" s="2093"/>
      <c r="AOV237" s="2093"/>
      <c r="AOW237" s="2093"/>
      <c r="AOX237" s="2093"/>
      <c r="AOY237" s="2093"/>
      <c r="AOZ237" s="2093"/>
      <c r="APA237" s="2093"/>
      <c r="APB237" s="2093"/>
      <c r="APC237" s="2093"/>
      <c r="APD237" s="2093"/>
      <c r="APE237" s="2093"/>
      <c r="APF237" s="2093"/>
      <c r="APG237" s="2093"/>
      <c r="APH237" s="2093"/>
      <c r="API237" s="2093"/>
      <c r="APJ237" s="2093"/>
      <c r="APK237" s="2093"/>
      <c r="APL237" s="2093"/>
      <c r="APM237" s="2093"/>
      <c r="APN237" s="2093"/>
      <c r="APO237" s="2093"/>
      <c r="APP237" s="2093"/>
      <c r="APQ237" s="2093"/>
      <c r="APR237" s="2093"/>
      <c r="APS237" s="2093"/>
      <c r="APT237" s="2093"/>
      <c r="APU237" s="2093"/>
      <c r="APV237" s="2093"/>
      <c r="APW237" s="2093"/>
      <c r="APX237" s="2093"/>
      <c r="APY237" s="2093"/>
      <c r="APZ237" s="2093"/>
      <c r="AQA237" s="2093"/>
      <c r="AQB237" s="2093"/>
      <c r="AQC237" s="2093"/>
      <c r="AQD237" s="2093"/>
      <c r="AQE237" s="2093"/>
      <c r="AQF237" s="2093"/>
      <c r="AQG237" s="2093"/>
      <c r="AQH237" s="2093"/>
      <c r="AQI237" s="2093"/>
      <c r="AQJ237" s="2093"/>
      <c r="AQK237" s="2093"/>
      <c r="AQL237" s="2093"/>
      <c r="AQM237" s="2093"/>
      <c r="AQN237" s="2093"/>
      <c r="AQO237" s="2093"/>
      <c r="AQP237" s="2093"/>
      <c r="AQQ237" s="2093"/>
      <c r="AQR237" s="2093"/>
      <c r="AQS237" s="2093"/>
      <c r="AQT237" s="2093"/>
      <c r="AQU237" s="2093"/>
      <c r="AQV237" s="2093"/>
      <c r="AQW237" s="2093"/>
      <c r="AQX237" s="2093"/>
      <c r="AQY237" s="2093"/>
      <c r="AQZ237" s="2093"/>
      <c r="ARA237" s="2093"/>
      <c r="ARB237" s="2093"/>
      <c r="ARC237" s="2093"/>
      <c r="ARD237" s="2093"/>
      <c r="ARE237" s="2093"/>
      <c r="ARF237" s="2093"/>
      <c r="ARG237" s="2093"/>
      <c r="ARH237" s="2093"/>
      <c r="ARI237" s="2093"/>
      <c r="ARJ237" s="2093"/>
      <c r="ARK237" s="2093"/>
      <c r="ARL237" s="2093"/>
      <c r="ARM237" s="2093"/>
      <c r="ARN237" s="2093"/>
      <c r="ARO237" s="2093"/>
      <c r="ARP237" s="2093"/>
      <c r="ARQ237" s="2093"/>
      <c r="ARR237" s="2093"/>
      <c r="ARS237" s="2093"/>
      <c r="ART237" s="2093"/>
      <c r="ARU237" s="2093"/>
      <c r="ARV237" s="2093"/>
      <c r="ARW237" s="2093"/>
      <c r="ARX237" s="2093"/>
      <c r="ARY237" s="2093"/>
      <c r="ARZ237" s="2093"/>
      <c r="ASA237" s="2093"/>
      <c r="ASB237" s="2093"/>
      <c r="ASC237" s="2093"/>
      <c r="ASD237" s="2093"/>
      <c r="ASE237" s="2093"/>
      <c r="ASF237" s="2093"/>
      <c r="ASG237" s="2093"/>
      <c r="ASH237" s="2093"/>
      <c r="ASI237" s="2093"/>
      <c r="ASJ237" s="2093"/>
      <c r="ASK237" s="2093"/>
      <c r="ASL237" s="2093"/>
      <c r="ASM237" s="2093"/>
      <c r="ASN237" s="2093"/>
      <c r="ASO237" s="2093"/>
      <c r="ASP237" s="2093"/>
      <c r="ASQ237" s="2093"/>
      <c r="ASR237" s="2093"/>
      <c r="ASS237" s="2093"/>
      <c r="AST237" s="2093"/>
      <c r="ASU237" s="2093"/>
      <c r="ASV237" s="2093"/>
      <c r="ASW237" s="2093"/>
      <c r="ASX237" s="2093"/>
      <c r="ASY237" s="2093"/>
      <c r="ASZ237" s="2093"/>
      <c r="ATA237" s="2093"/>
      <c r="ATB237" s="2093"/>
      <c r="ATC237" s="2093"/>
      <c r="ATD237" s="2093"/>
      <c r="ATE237" s="2093"/>
      <c r="ATF237" s="2093"/>
      <c r="ATG237" s="2093"/>
      <c r="ATH237" s="2093"/>
      <c r="ATI237" s="2093"/>
      <c r="ATJ237" s="2093"/>
      <c r="ATK237" s="2093"/>
      <c r="ATL237" s="2093"/>
      <c r="ATM237" s="2093"/>
      <c r="ATN237" s="2093"/>
      <c r="ATO237" s="2093"/>
      <c r="ATP237" s="2093"/>
      <c r="ATQ237" s="2093"/>
      <c r="ATR237" s="2093"/>
      <c r="ATS237" s="2093"/>
      <c r="ATT237" s="2093"/>
      <c r="ATU237" s="2093"/>
      <c r="ATV237" s="2093"/>
      <c r="ATW237" s="2093"/>
      <c r="ATX237" s="2093"/>
      <c r="ATY237" s="2093"/>
      <c r="ATZ237" s="2093"/>
      <c r="AUA237" s="2093"/>
      <c r="AUB237" s="2093"/>
      <c r="AUC237" s="2093"/>
      <c r="AUD237" s="2093"/>
      <c r="AUE237" s="2093"/>
      <c r="AUF237" s="2093"/>
      <c r="AUG237" s="2093"/>
      <c r="AUH237" s="2093"/>
      <c r="AUI237" s="2093"/>
      <c r="AUJ237" s="2093"/>
      <c r="AUK237" s="2093"/>
      <c r="AUL237" s="2093"/>
      <c r="AUM237" s="2093"/>
      <c r="AUN237" s="2093"/>
      <c r="AUO237" s="2093"/>
      <c r="AUP237" s="2093"/>
      <c r="AUQ237" s="2093"/>
      <c r="AUR237" s="2093"/>
      <c r="AUS237" s="2093"/>
      <c r="AUT237" s="2093"/>
      <c r="AUU237" s="2093"/>
      <c r="AUV237" s="2093"/>
      <c r="AUW237" s="2093"/>
      <c r="AUX237" s="2093"/>
      <c r="AUY237" s="2093"/>
      <c r="AUZ237" s="2093"/>
      <c r="AVA237" s="2093"/>
      <c r="AVB237" s="2093"/>
      <c r="AVC237" s="2093"/>
      <c r="AVD237" s="2093"/>
      <c r="AVE237" s="2093"/>
      <c r="AVF237" s="2093"/>
      <c r="AVG237" s="2093"/>
      <c r="AVH237" s="2093"/>
      <c r="AVI237" s="2093"/>
      <c r="AVJ237" s="2093"/>
      <c r="AVK237" s="2093"/>
      <c r="AVL237" s="2093"/>
      <c r="AVM237" s="2093"/>
      <c r="AVN237" s="2093"/>
      <c r="AVO237" s="2093"/>
      <c r="AVP237" s="2093"/>
      <c r="AVQ237" s="2093"/>
      <c r="AVR237" s="2093"/>
      <c r="AVS237" s="2093"/>
      <c r="AVT237" s="2093"/>
      <c r="AVU237" s="2093"/>
      <c r="AVV237" s="2093"/>
      <c r="AVW237" s="2093"/>
      <c r="AVX237" s="2093"/>
      <c r="AVY237" s="2093"/>
      <c r="AVZ237" s="2093"/>
      <c r="AWA237" s="2093"/>
      <c r="AWB237" s="2093"/>
      <c r="AWC237" s="2093"/>
      <c r="AWD237" s="2093"/>
      <c r="AWE237" s="2093"/>
      <c r="AWF237" s="2093"/>
      <c r="AWG237" s="2093"/>
      <c r="AWH237" s="2093"/>
      <c r="AWI237" s="2093"/>
      <c r="AWJ237" s="2093"/>
      <c r="AWK237" s="2093"/>
      <c r="AWL237" s="2093"/>
      <c r="AWM237" s="2093"/>
      <c r="AWN237" s="2093"/>
      <c r="AWO237" s="2093"/>
      <c r="AWP237" s="2093"/>
      <c r="AWQ237" s="2093"/>
      <c r="AWR237" s="2093"/>
      <c r="AWS237" s="2093"/>
      <c r="AWT237" s="2093"/>
      <c r="AWU237" s="2093"/>
      <c r="AWV237" s="2093"/>
      <c r="AWW237" s="2093"/>
      <c r="AWX237" s="2093"/>
      <c r="AWY237" s="2093"/>
      <c r="AWZ237" s="2093"/>
      <c r="AXA237" s="2093"/>
      <c r="AXB237" s="2093"/>
      <c r="AXC237" s="2093"/>
      <c r="AXD237" s="2093"/>
      <c r="AXE237" s="2093"/>
      <c r="AXF237" s="2093"/>
      <c r="AXG237" s="2093"/>
      <c r="AXH237" s="2093"/>
      <c r="AXI237" s="2093"/>
      <c r="AXJ237" s="2093"/>
    </row>
    <row r="238" spans="1:1310" ht="20.100000000000001" customHeight="1">
      <c r="A238" s="2095"/>
      <c r="B238" s="4"/>
      <c r="C238" s="4"/>
      <c r="D238" s="4"/>
      <c r="E238" s="1930"/>
      <c r="F238" s="1930"/>
      <c r="G238" s="4"/>
      <c r="H238" s="4"/>
      <c r="I238" s="4"/>
      <c r="J238" s="4"/>
      <c r="K238" s="4"/>
      <c r="L238" s="12"/>
      <c r="M238" s="12"/>
      <c r="N238" s="12"/>
      <c r="O238" s="12"/>
      <c r="P238" s="12"/>
      <c r="Q238" s="12"/>
    </row>
    <row r="239" spans="1:1310" ht="20.100000000000001" customHeight="1">
      <c r="A239" s="2095"/>
      <c r="B239" s="2119" t="s">
        <v>1732</v>
      </c>
      <c r="C239" s="2119"/>
      <c r="D239" s="2119"/>
      <c r="E239" s="2120" t="s">
        <v>1733</v>
      </c>
      <c r="F239" s="2121"/>
      <c r="G239" s="2120" t="s">
        <v>1734</v>
      </c>
      <c r="H239" s="2122"/>
      <c r="I239" s="4"/>
      <c r="J239" s="2120" t="s">
        <v>1735</v>
      </c>
      <c r="K239" s="2122"/>
      <c r="L239" s="12"/>
      <c r="M239" s="2123" t="s">
        <v>1736</v>
      </c>
      <c r="Q239" s="12"/>
    </row>
    <row r="240" spans="1:1310" ht="20.100000000000001" customHeight="1">
      <c r="A240" s="2095"/>
      <c r="B240" s="4"/>
      <c r="C240" s="4"/>
      <c r="D240" s="4"/>
      <c r="E240" s="1930"/>
      <c r="F240" s="1930"/>
      <c r="G240" s="4"/>
      <c r="H240" s="4"/>
      <c r="I240" s="4"/>
      <c r="J240" s="4"/>
      <c r="K240" s="4"/>
      <c r="L240" s="12"/>
      <c r="M240" s="12"/>
      <c r="N240" s="12"/>
      <c r="O240" s="12"/>
      <c r="P240" s="12"/>
      <c r="Q240" s="12"/>
    </row>
    <row r="241" spans="1:1310" s="2094" customFormat="1" ht="23.25" customHeight="1">
      <c r="A241" s="2095"/>
      <c r="B241" s="2118"/>
      <c r="C241" s="2118"/>
      <c r="D241" s="2118"/>
      <c r="E241" s="2118"/>
      <c r="F241" s="2118"/>
      <c r="G241" s="2118"/>
      <c r="H241" s="2118"/>
      <c r="I241" s="2118"/>
      <c r="J241" s="2118"/>
      <c r="K241" s="2118"/>
      <c r="L241" s="2118"/>
      <c r="M241" s="2118"/>
      <c r="N241" s="2118"/>
      <c r="O241" s="2118"/>
      <c r="P241" s="2118"/>
      <c r="Q241" s="2118"/>
      <c r="R241" s="681"/>
      <c r="S241" s="681"/>
      <c r="T241" s="681"/>
      <c r="U241" s="681"/>
      <c r="V241" s="681"/>
      <c r="W241" s="681"/>
      <c r="X241" s="681"/>
      <c r="Y241" s="681"/>
      <c r="Z241" s="681"/>
      <c r="AA241" s="681"/>
      <c r="AB241" s="681"/>
      <c r="AC241" s="681"/>
      <c r="AD241" s="2093"/>
      <c r="AE241" s="2093"/>
      <c r="AF241" s="2093"/>
      <c r="AG241" s="2093"/>
      <c r="AH241" s="2093"/>
      <c r="AI241" s="2093"/>
      <c r="AJ241" s="2093"/>
      <c r="AK241" s="2093"/>
      <c r="AL241" s="2093"/>
      <c r="AM241" s="2093"/>
      <c r="AN241" s="2093"/>
      <c r="AO241" s="2093"/>
      <c r="AP241" s="2093"/>
      <c r="AQ241" s="2093"/>
      <c r="AR241" s="2093"/>
      <c r="AS241" s="2093"/>
      <c r="AT241" s="2093"/>
      <c r="AU241" s="2093"/>
      <c r="AV241" s="2093"/>
      <c r="AW241" s="2093"/>
      <c r="AX241" s="2093"/>
      <c r="AY241" s="2093"/>
      <c r="AZ241" s="2093"/>
      <c r="BA241" s="2093"/>
      <c r="BB241" s="2093"/>
      <c r="BC241" s="2093"/>
      <c r="BD241" s="2093"/>
      <c r="BE241" s="2093"/>
      <c r="BF241" s="2093"/>
      <c r="BG241" s="2093"/>
      <c r="BH241" s="2093"/>
      <c r="BI241" s="2093"/>
      <c r="BJ241" s="2093"/>
      <c r="BK241" s="2093"/>
      <c r="BL241" s="2093"/>
      <c r="BM241" s="2093"/>
      <c r="BN241" s="2093"/>
      <c r="BO241" s="2093"/>
      <c r="BP241" s="2093"/>
      <c r="BQ241" s="2093"/>
      <c r="BR241" s="2093"/>
      <c r="BS241" s="2093"/>
      <c r="BT241" s="2093"/>
      <c r="BU241" s="2093"/>
      <c r="BV241" s="2093"/>
      <c r="BW241" s="2093"/>
      <c r="BX241" s="2093"/>
      <c r="BY241" s="2093"/>
      <c r="BZ241" s="2093"/>
      <c r="CA241" s="2093"/>
      <c r="CB241" s="2093"/>
      <c r="CC241" s="2093"/>
      <c r="CD241" s="2093"/>
      <c r="CE241" s="2093"/>
      <c r="CF241" s="2093"/>
      <c r="CG241" s="2093"/>
      <c r="CH241" s="2093"/>
      <c r="CI241" s="2093"/>
      <c r="CJ241" s="2093"/>
      <c r="CK241" s="2093"/>
      <c r="CL241" s="2093"/>
      <c r="CM241" s="2093"/>
      <c r="CN241" s="2093"/>
      <c r="CO241" s="2093"/>
      <c r="CP241" s="2093"/>
      <c r="CQ241" s="2093"/>
      <c r="CR241" s="2093"/>
      <c r="CS241" s="2093"/>
      <c r="CT241" s="2093"/>
      <c r="CU241" s="2093"/>
      <c r="CV241" s="2093"/>
      <c r="CW241" s="2093"/>
      <c r="CX241" s="2093"/>
      <c r="CY241" s="2093"/>
      <c r="CZ241" s="2093"/>
      <c r="DA241" s="2093"/>
      <c r="DB241" s="2093"/>
      <c r="DC241" s="2093"/>
      <c r="DD241" s="2093"/>
      <c r="DE241" s="2093"/>
      <c r="DF241" s="2093"/>
      <c r="DG241" s="2093"/>
      <c r="DH241" s="2093"/>
      <c r="DI241" s="2093"/>
      <c r="DJ241" s="2093"/>
      <c r="DK241" s="2093"/>
      <c r="DL241" s="2093"/>
      <c r="DM241" s="2093"/>
      <c r="DN241" s="2093"/>
      <c r="DO241" s="2093"/>
      <c r="DP241" s="2093"/>
      <c r="DQ241" s="2093"/>
      <c r="DR241" s="2093"/>
      <c r="DS241" s="2093"/>
      <c r="DT241" s="2093"/>
      <c r="DU241" s="2093"/>
      <c r="DV241" s="2093"/>
      <c r="DW241" s="2093"/>
      <c r="DX241" s="2093"/>
      <c r="DY241" s="2093"/>
      <c r="DZ241" s="2093"/>
      <c r="EA241" s="2093"/>
      <c r="EB241" s="2093"/>
      <c r="EC241" s="2093"/>
      <c r="ED241" s="2093"/>
      <c r="EE241" s="2093"/>
      <c r="EF241" s="2093"/>
      <c r="EG241" s="2093"/>
      <c r="EH241" s="2093"/>
      <c r="EI241" s="2093"/>
      <c r="EJ241" s="2093"/>
      <c r="EK241" s="2093"/>
      <c r="EL241" s="2093"/>
      <c r="EM241" s="2093"/>
      <c r="EN241" s="2093"/>
      <c r="EO241" s="2093"/>
      <c r="EP241" s="2093"/>
      <c r="EQ241" s="2093"/>
      <c r="ER241" s="2093"/>
      <c r="ES241" s="2093"/>
      <c r="ET241" s="2093"/>
      <c r="EU241" s="2093"/>
      <c r="EV241" s="2093"/>
      <c r="EW241" s="2093"/>
      <c r="EX241" s="2093"/>
      <c r="EY241" s="2093"/>
      <c r="EZ241" s="2093"/>
      <c r="FA241" s="2093"/>
      <c r="FB241" s="2093"/>
      <c r="FC241" s="2093"/>
      <c r="FD241" s="2093"/>
      <c r="FE241" s="2093"/>
      <c r="FF241" s="2093"/>
      <c r="FG241" s="2093"/>
      <c r="FH241" s="2093"/>
      <c r="FI241" s="2093"/>
      <c r="FJ241" s="2093"/>
      <c r="FK241" s="2093"/>
      <c r="FL241" s="2093"/>
      <c r="FM241" s="2093"/>
      <c r="FN241" s="2093"/>
      <c r="FO241" s="2093"/>
      <c r="FP241" s="2093"/>
      <c r="FQ241" s="2093"/>
      <c r="FR241" s="2093"/>
      <c r="FS241" s="2093"/>
      <c r="FT241" s="2093"/>
      <c r="FU241" s="2093"/>
      <c r="FV241" s="2093"/>
      <c r="FW241" s="2093"/>
      <c r="FX241" s="2093"/>
      <c r="FY241" s="2093"/>
      <c r="FZ241" s="2093"/>
      <c r="GA241" s="2093"/>
      <c r="GB241" s="2093"/>
      <c r="GC241" s="2093"/>
      <c r="GD241" s="2093"/>
      <c r="GE241" s="2093"/>
      <c r="GF241" s="2093"/>
      <c r="GG241" s="2093"/>
      <c r="GH241" s="2093"/>
      <c r="GI241" s="2093"/>
      <c r="GJ241" s="2093"/>
      <c r="GK241" s="2093"/>
      <c r="GL241" s="2093"/>
      <c r="GM241" s="2093"/>
      <c r="GN241" s="2093"/>
      <c r="GO241" s="2093"/>
      <c r="GP241" s="2093"/>
      <c r="GQ241" s="2093"/>
      <c r="GR241" s="2093"/>
      <c r="GS241" s="2093"/>
      <c r="GT241" s="2093"/>
      <c r="GU241" s="2093"/>
      <c r="GV241" s="2093"/>
      <c r="GW241" s="2093"/>
      <c r="GX241" s="2093"/>
      <c r="GY241" s="2093"/>
      <c r="GZ241" s="2093"/>
      <c r="HA241" s="2093"/>
      <c r="HB241" s="2093"/>
      <c r="HC241" s="2093"/>
      <c r="HD241" s="2093"/>
      <c r="HE241" s="2093"/>
      <c r="HF241" s="2093"/>
      <c r="HG241" s="2093"/>
      <c r="HH241" s="2093"/>
      <c r="HI241" s="2093"/>
      <c r="HJ241" s="2093"/>
      <c r="HK241" s="2093"/>
      <c r="HL241" s="2093"/>
      <c r="HM241" s="2093"/>
      <c r="HN241" s="2093"/>
      <c r="HO241" s="2093"/>
      <c r="HP241" s="2093"/>
      <c r="HQ241" s="2093"/>
      <c r="HR241" s="2093"/>
      <c r="HS241" s="2093"/>
      <c r="HT241" s="2093"/>
      <c r="HU241" s="2093"/>
      <c r="HV241" s="2093"/>
      <c r="HW241" s="2093"/>
      <c r="HX241" s="2093"/>
      <c r="HY241" s="2093"/>
      <c r="HZ241" s="2093"/>
      <c r="IA241" s="2093"/>
      <c r="IB241" s="2093"/>
      <c r="IC241" s="2093"/>
      <c r="ID241" s="2093"/>
      <c r="IE241" s="2093"/>
      <c r="IF241" s="2093"/>
      <c r="IG241" s="2093"/>
      <c r="IH241" s="2093"/>
      <c r="II241" s="2093"/>
      <c r="IJ241" s="2093"/>
      <c r="IK241" s="2093"/>
      <c r="IL241" s="2093"/>
      <c r="IM241" s="2093"/>
      <c r="IN241" s="2093"/>
      <c r="IO241" s="2093"/>
      <c r="IP241" s="2093"/>
      <c r="IQ241" s="2093"/>
      <c r="IR241" s="2093"/>
      <c r="IS241" s="2093"/>
      <c r="IT241" s="2093"/>
      <c r="IU241" s="2093"/>
      <c r="IV241" s="2093"/>
      <c r="IW241" s="2093"/>
      <c r="IX241" s="2093"/>
      <c r="IY241" s="2093"/>
      <c r="IZ241" s="2093"/>
      <c r="JA241" s="2093"/>
      <c r="JB241" s="2093"/>
      <c r="JC241" s="2093"/>
      <c r="JD241" s="2093"/>
      <c r="JE241" s="2093"/>
      <c r="JF241" s="2093"/>
      <c r="JG241" s="2093"/>
      <c r="JH241" s="2093"/>
      <c r="JI241" s="2093"/>
      <c r="JJ241" s="2093"/>
      <c r="JK241" s="2093"/>
      <c r="JL241" s="2093"/>
      <c r="JM241" s="2093"/>
      <c r="JN241" s="2093"/>
      <c r="JO241" s="2093"/>
      <c r="JP241" s="2093"/>
      <c r="JQ241" s="2093"/>
      <c r="JR241" s="2093"/>
      <c r="JS241" s="2093"/>
      <c r="JT241" s="2093"/>
      <c r="JU241" s="2093"/>
      <c r="JV241" s="2093"/>
      <c r="JW241" s="2093"/>
      <c r="JX241" s="2093"/>
      <c r="JY241" s="2093"/>
      <c r="JZ241" s="2093"/>
      <c r="KA241" s="2093"/>
      <c r="KB241" s="2093"/>
      <c r="KC241" s="2093"/>
      <c r="KD241" s="2093"/>
      <c r="KE241" s="2093"/>
      <c r="KF241" s="2093"/>
      <c r="KG241" s="2093"/>
      <c r="KH241" s="2093"/>
      <c r="KI241" s="2093"/>
      <c r="KJ241" s="2093"/>
      <c r="KK241" s="2093"/>
      <c r="KL241" s="2093"/>
      <c r="KM241" s="2093"/>
      <c r="KN241" s="2093"/>
      <c r="KO241" s="2093"/>
      <c r="KP241" s="2093"/>
      <c r="KQ241" s="2093"/>
      <c r="KR241" s="2093"/>
      <c r="KS241" s="2093"/>
      <c r="KT241" s="2093"/>
      <c r="KU241" s="2093"/>
      <c r="KV241" s="2093"/>
      <c r="KW241" s="2093"/>
      <c r="KX241" s="2093"/>
      <c r="KY241" s="2093"/>
      <c r="KZ241" s="2093"/>
      <c r="LA241" s="2093"/>
      <c r="LB241" s="2093"/>
      <c r="LC241" s="2093"/>
      <c r="LD241" s="2093"/>
      <c r="LE241" s="2093"/>
      <c r="LF241" s="2093"/>
      <c r="LG241" s="2093"/>
      <c r="LH241" s="2093"/>
      <c r="LI241" s="2093"/>
      <c r="LJ241" s="2093"/>
      <c r="LK241" s="2093"/>
      <c r="LL241" s="2093"/>
      <c r="LM241" s="2093"/>
      <c r="LN241" s="2093"/>
      <c r="LO241" s="2093"/>
      <c r="LP241" s="2093"/>
      <c r="LQ241" s="2093"/>
      <c r="LR241" s="2093"/>
      <c r="LS241" s="2093"/>
      <c r="LT241" s="2093"/>
      <c r="LU241" s="2093"/>
      <c r="LV241" s="2093"/>
      <c r="LW241" s="2093"/>
      <c r="LX241" s="2093"/>
      <c r="LY241" s="2093"/>
      <c r="LZ241" s="2093"/>
      <c r="MA241" s="2093"/>
      <c r="MB241" s="2093"/>
      <c r="MC241" s="2093"/>
      <c r="MD241" s="2093"/>
      <c r="ME241" s="2093"/>
      <c r="MF241" s="2093"/>
      <c r="MG241" s="2093"/>
      <c r="MH241" s="2093"/>
      <c r="MI241" s="2093"/>
      <c r="MJ241" s="2093"/>
      <c r="MK241" s="2093"/>
      <c r="ML241" s="2093"/>
      <c r="MM241" s="2093"/>
      <c r="MN241" s="2093"/>
      <c r="MO241" s="2093"/>
      <c r="MP241" s="2093"/>
      <c r="MQ241" s="2093"/>
      <c r="MR241" s="2093"/>
      <c r="MS241" s="2093"/>
      <c r="MT241" s="2093"/>
      <c r="MU241" s="2093"/>
      <c r="MV241" s="2093"/>
      <c r="MW241" s="2093"/>
      <c r="MX241" s="2093"/>
      <c r="MY241" s="2093"/>
      <c r="MZ241" s="2093"/>
      <c r="NA241" s="2093"/>
      <c r="NB241" s="2093"/>
      <c r="NC241" s="2093"/>
      <c r="ND241" s="2093"/>
      <c r="NE241" s="2093"/>
      <c r="NF241" s="2093"/>
      <c r="NG241" s="2093"/>
      <c r="NH241" s="2093"/>
      <c r="NI241" s="2093"/>
      <c r="NJ241" s="2093"/>
      <c r="NK241" s="2093"/>
      <c r="NL241" s="2093"/>
      <c r="NM241" s="2093"/>
      <c r="NN241" s="2093"/>
      <c r="NO241" s="2093"/>
      <c r="NP241" s="2093"/>
      <c r="NQ241" s="2093"/>
      <c r="NR241" s="2093"/>
      <c r="NS241" s="2093"/>
      <c r="NT241" s="2093"/>
      <c r="NU241" s="2093"/>
      <c r="NV241" s="2093"/>
      <c r="NW241" s="2093"/>
      <c r="NX241" s="2093"/>
      <c r="NY241" s="2093"/>
      <c r="NZ241" s="2093"/>
      <c r="OA241" s="2093"/>
      <c r="OB241" s="2093"/>
      <c r="OC241" s="2093"/>
      <c r="OD241" s="2093"/>
      <c r="OE241" s="2093"/>
      <c r="OF241" s="2093"/>
      <c r="OG241" s="2093"/>
      <c r="OH241" s="2093"/>
      <c r="OI241" s="2093"/>
      <c r="OJ241" s="2093"/>
      <c r="OK241" s="2093"/>
      <c r="OL241" s="2093"/>
      <c r="OM241" s="2093"/>
      <c r="ON241" s="2093"/>
      <c r="OO241" s="2093"/>
      <c r="OP241" s="2093"/>
      <c r="OQ241" s="2093"/>
      <c r="OR241" s="2093"/>
      <c r="OS241" s="2093"/>
      <c r="OT241" s="2093"/>
      <c r="OU241" s="2093"/>
      <c r="OV241" s="2093"/>
      <c r="OW241" s="2093"/>
      <c r="OX241" s="2093"/>
      <c r="OY241" s="2093"/>
      <c r="OZ241" s="2093"/>
      <c r="PA241" s="2093"/>
      <c r="PB241" s="2093"/>
      <c r="PC241" s="2093"/>
      <c r="PD241" s="2093"/>
      <c r="PE241" s="2093"/>
      <c r="PF241" s="2093"/>
      <c r="PG241" s="2093"/>
      <c r="PH241" s="2093"/>
      <c r="PI241" s="2093"/>
      <c r="PJ241" s="2093"/>
      <c r="PK241" s="2093"/>
      <c r="PL241" s="2093"/>
      <c r="PM241" s="2093"/>
      <c r="PN241" s="2093"/>
      <c r="PO241" s="2093"/>
      <c r="PP241" s="2093"/>
      <c r="PQ241" s="2093"/>
      <c r="PR241" s="2093"/>
      <c r="PS241" s="2093"/>
      <c r="PT241" s="2093"/>
      <c r="PU241" s="2093"/>
      <c r="PV241" s="2093"/>
      <c r="PW241" s="2093"/>
      <c r="PX241" s="2093"/>
      <c r="PY241" s="2093"/>
      <c r="PZ241" s="2093"/>
      <c r="QA241" s="2093"/>
      <c r="QB241" s="2093"/>
      <c r="QC241" s="2093"/>
      <c r="QD241" s="2093"/>
      <c r="QE241" s="2093"/>
      <c r="QF241" s="2093"/>
      <c r="QG241" s="2093"/>
      <c r="QH241" s="2093"/>
      <c r="QI241" s="2093"/>
      <c r="QJ241" s="2093"/>
      <c r="QK241" s="2093"/>
      <c r="QL241" s="2093"/>
      <c r="QM241" s="2093"/>
      <c r="QN241" s="2093"/>
      <c r="QO241" s="2093"/>
      <c r="QP241" s="2093"/>
      <c r="QQ241" s="2093"/>
      <c r="QR241" s="2093"/>
      <c r="QS241" s="2093"/>
      <c r="QT241" s="2093"/>
      <c r="QU241" s="2093"/>
      <c r="QV241" s="2093"/>
      <c r="QW241" s="2093"/>
      <c r="QX241" s="2093"/>
      <c r="QY241" s="2093"/>
      <c r="QZ241" s="2093"/>
      <c r="RA241" s="2093"/>
      <c r="RB241" s="2093"/>
      <c r="RC241" s="2093"/>
      <c r="RD241" s="2093"/>
      <c r="RE241" s="2093"/>
      <c r="RF241" s="2093"/>
      <c r="RG241" s="2093"/>
      <c r="RH241" s="2093"/>
      <c r="RI241" s="2093"/>
      <c r="RJ241" s="2093"/>
      <c r="RK241" s="2093"/>
      <c r="RL241" s="2093"/>
      <c r="RM241" s="2093"/>
      <c r="RN241" s="2093"/>
      <c r="RO241" s="2093"/>
      <c r="RP241" s="2093"/>
      <c r="RQ241" s="2093"/>
      <c r="RR241" s="2093"/>
      <c r="RS241" s="2093"/>
      <c r="RT241" s="2093"/>
      <c r="RU241" s="2093"/>
      <c r="RV241" s="2093"/>
      <c r="RW241" s="2093"/>
      <c r="RX241" s="2093"/>
      <c r="RY241" s="2093"/>
      <c r="RZ241" s="2093"/>
      <c r="SA241" s="2093"/>
      <c r="SB241" s="2093"/>
      <c r="SC241" s="2093"/>
      <c r="SD241" s="2093"/>
      <c r="SE241" s="2093"/>
      <c r="SF241" s="2093"/>
      <c r="SG241" s="2093"/>
      <c r="SH241" s="2093"/>
      <c r="SI241" s="2093"/>
      <c r="SJ241" s="2093"/>
      <c r="SK241" s="2093"/>
      <c r="SL241" s="2093"/>
      <c r="SM241" s="2093"/>
      <c r="SN241" s="2093"/>
      <c r="SO241" s="2093"/>
      <c r="SP241" s="2093"/>
      <c r="SQ241" s="2093"/>
      <c r="SR241" s="2093"/>
      <c r="SS241" s="2093"/>
      <c r="ST241" s="2093"/>
      <c r="SU241" s="2093"/>
      <c r="SV241" s="2093"/>
      <c r="SW241" s="2093"/>
      <c r="SX241" s="2093"/>
      <c r="SY241" s="2093"/>
      <c r="SZ241" s="2093"/>
      <c r="TA241" s="2093"/>
      <c r="TB241" s="2093"/>
      <c r="TC241" s="2093"/>
      <c r="TD241" s="2093"/>
      <c r="TE241" s="2093"/>
      <c r="TF241" s="2093"/>
      <c r="TG241" s="2093"/>
      <c r="TH241" s="2093"/>
      <c r="TI241" s="2093"/>
      <c r="TJ241" s="2093"/>
      <c r="TK241" s="2093"/>
      <c r="TL241" s="2093"/>
      <c r="TM241" s="2093"/>
      <c r="TN241" s="2093"/>
      <c r="TO241" s="2093"/>
      <c r="TP241" s="2093"/>
      <c r="TQ241" s="2093"/>
      <c r="TR241" s="2093"/>
      <c r="TS241" s="2093"/>
      <c r="TT241" s="2093"/>
      <c r="TU241" s="2093"/>
      <c r="TV241" s="2093"/>
      <c r="TW241" s="2093"/>
      <c r="TX241" s="2093"/>
      <c r="TY241" s="2093"/>
      <c r="TZ241" s="2093"/>
      <c r="UA241" s="2093"/>
      <c r="UB241" s="2093"/>
      <c r="UC241" s="2093"/>
      <c r="UD241" s="2093"/>
      <c r="UE241" s="2093"/>
      <c r="UF241" s="2093"/>
      <c r="UG241" s="2093"/>
      <c r="UH241" s="2093"/>
      <c r="UI241" s="2093"/>
      <c r="UJ241" s="2093"/>
      <c r="UK241" s="2093"/>
      <c r="UL241" s="2093"/>
      <c r="UM241" s="2093"/>
      <c r="UN241" s="2093"/>
      <c r="UO241" s="2093"/>
      <c r="UP241" s="2093"/>
      <c r="UQ241" s="2093"/>
      <c r="UR241" s="2093"/>
      <c r="US241" s="2093"/>
      <c r="UT241" s="2093"/>
      <c r="UU241" s="2093"/>
      <c r="UV241" s="2093"/>
      <c r="UW241" s="2093"/>
      <c r="UX241" s="2093"/>
      <c r="UY241" s="2093"/>
      <c r="UZ241" s="2093"/>
      <c r="VA241" s="2093"/>
      <c r="VB241" s="2093"/>
      <c r="VC241" s="2093"/>
      <c r="VD241" s="2093"/>
      <c r="VE241" s="2093"/>
      <c r="VF241" s="2093"/>
      <c r="VG241" s="2093"/>
      <c r="VH241" s="2093"/>
      <c r="VI241" s="2093"/>
      <c r="VJ241" s="2093"/>
      <c r="VK241" s="2093"/>
      <c r="VL241" s="2093"/>
      <c r="VM241" s="2093"/>
      <c r="VN241" s="2093"/>
      <c r="VO241" s="2093"/>
      <c r="VP241" s="2093"/>
      <c r="VQ241" s="2093"/>
      <c r="VR241" s="2093"/>
      <c r="VS241" s="2093"/>
      <c r="VT241" s="2093"/>
      <c r="VU241" s="2093"/>
      <c r="VV241" s="2093"/>
      <c r="VW241" s="2093"/>
      <c r="VX241" s="2093"/>
      <c r="VY241" s="2093"/>
      <c r="VZ241" s="2093"/>
      <c r="WA241" s="2093"/>
      <c r="WB241" s="2093"/>
      <c r="WC241" s="2093"/>
      <c r="WD241" s="2093"/>
      <c r="WE241" s="2093"/>
      <c r="WF241" s="2093"/>
      <c r="WG241" s="2093"/>
      <c r="WH241" s="2093"/>
      <c r="WI241" s="2093"/>
      <c r="WJ241" s="2093"/>
      <c r="WK241" s="2093"/>
      <c r="WL241" s="2093"/>
      <c r="WM241" s="2093"/>
      <c r="WN241" s="2093"/>
      <c r="WO241" s="2093"/>
      <c r="WP241" s="2093"/>
      <c r="WQ241" s="2093"/>
      <c r="WR241" s="2093"/>
      <c r="WS241" s="2093"/>
      <c r="WT241" s="2093"/>
      <c r="WU241" s="2093"/>
      <c r="WV241" s="2093"/>
      <c r="WW241" s="2093"/>
      <c r="WX241" s="2093"/>
      <c r="WY241" s="2093"/>
      <c r="WZ241" s="2093"/>
      <c r="XA241" s="2093"/>
      <c r="XB241" s="2093"/>
      <c r="XC241" s="2093"/>
      <c r="XD241" s="2093"/>
      <c r="XE241" s="2093"/>
      <c r="XF241" s="2093"/>
      <c r="XG241" s="2093"/>
      <c r="XH241" s="2093"/>
      <c r="XI241" s="2093"/>
      <c r="XJ241" s="2093"/>
      <c r="XK241" s="2093"/>
      <c r="XL241" s="2093"/>
      <c r="XM241" s="2093"/>
      <c r="XN241" s="2093"/>
      <c r="XO241" s="2093"/>
      <c r="XP241" s="2093"/>
      <c r="XQ241" s="2093"/>
      <c r="XR241" s="2093"/>
      <c r="XS241" s="2093"/>
      <c r="XT241" s="2093"/>
      <c r="XU241" s="2093"/>
      <c r="XV241" s="2093"/>
      <c r="XW241" s="2093"/>
      <c r="XX241" s="2093"/>
      <c r="XY241" s="2093"/>
      <c r="XZ241" s="2093"/>
      <c r="YA241" s="2093"/>
      <c r="YB241" s="2093"/>
      <c r="YC241" s="2093"/>
      <c r="YD241" s="2093"/>
      <c r="YE241" s="2093"/>
      <c r="YF241" s="2093"/>
      <c r="YG241" s="2093"/>
      <c r="YH241" s="2093"/>
      <c r="YI241" s="2093"/>
      <c r="YJ241" s="2093"/>
      <c r="YK241" s="2093"/>
      <c r="YL241" s="2093"/>
      <c r="YM241" s="2093"/>
      <c r="YN241" s="2093"/>
      <c r="YO241" s="2093"/>
      <c r="YP241" s="2093"/>
      <c r="YQ241" s="2093"/>
      <c r="YR241" s="2093"/>
      <c r="YS241" s="2093"/>
      <c r="YT241" s="2093"/>
      <c r="YU241" s="2093"/>
      <c r="YV241" s="2093"/>
      <c r="YW241" s="2093"/>
      <c r="YX241" s="2093"/>
      <c r="YY241" s="2093"/>
      <c r="YZ241" s="2093"/>
      <c r="ZA241" s="2093"/>
      <c r="ZB241" s="2093"/>
      <c r="ZC241" s="2093"/>
      <c r="ZD241" s="2093"/>
      <c r="ZE241" s="2093"/>
      <c r="ZF241" s="2093"/>
      <c r="ZG241" s="2093"/>
      <c r="ZH241" s="2093"/>
      <c r="ZI241" s="2093"/>
      <c r="ZJ241" s="2093"/>
      <c r="ZK241" s="2093"/>
      <c r="ZL241" s="2093"/>
      <c r="ZM241" s="2093"/>
      <c r="ZN241" s="2093"/>
      <c r="ZO241" s="2093"/>
      <c r="ZP241" s="2093"/>
      <c r="ZQ241" s="2093"/>
      <c r="ZR241" s="2093"/>
      <c r="ZS241" s="2093"/>
      <c r="ZT241" s="2093"/>
      <c r="ZU241" s="2093"/>
      <c r="ZV241" s="2093"/>
      <c r="ZW241" s="2093"/>
      <c r="ZX241" s="2093"/>
      <c r="ZY241" s="2093"/>
      <c r="ZZ241" s="2093"/>
      <c r="AAA241" s="2093"/>
      <c r="AAB241" s="2093"/>
      <c r="AAC241" s="2093"/>
      <c r="AAD241" s="2093"/>
      <c r="AAE241" s="2093"/>
      <c r="AAF241" s="2093"/>
      <c r="AAG241" s="2093"/>
      <c r="AAH241" s="2093"/>
      <c r="AAI241" s="2093"/>
      <c r="AAJ241" s="2093"/>
      <c r="AAK241" s="2093"/>
      <c r="AAL241" s="2093"/>
      <c r="AAM241" s="2093"/>
      <c r="AAN241" s="2093"/>
      <c r="AAO241" s="2093"/>
      <c r="AAP241" s="2093"/>
      <c r="AAQ241" s="2093"/>
      <c r="AAR241" s="2093"/>
      <c r="AAS241" s="2093"/>
      <c r="AAT241" s="2093"/>
      <c r="AAU241" s="2093"/>
      <c r="AAV241" s="2093"/>
      <c r="AAW241" s="2093"/>
      <c r="AAX241" s="2093"/>
      <c r="AAY241" s="2093"/>
      <c r="AAZ241" s="2093"/>
      <c r="ABA241" s="2093"/>
      <c r="ABB241" s="2093"/>
      <c r="ABC241" s="2093"/>
      <c r="ABD241" s="2093"/>
      <c r="ABE241" s="2093"/>
      <c r="ABF241" s="2093"/>
      <c r="ABG241" s="2093"/>
      <c r="ABH241" s="2093"/>
      <c r="ABI241" s="2093"/>
      <c r="ABJ241" s="2093"/>
      <c r="ABK241" s="2093"/>
      <c r="ABL241" s="2093"/>
      <c r="ABM241" s="2093"/>
      <c r="ABN241" s="2093"/>
      <c r="ABO241" s="2093"/>
      <c r="ABP241" s="2093"/>
      <c r="ABQ241" s="2093"/>
      <c r="ABR241" s="2093"/>
      <c r="ABS241" s="2093"/>
      <c r="ABT241" s="2093"/>
      <c r="ABU241" s="2093"/>
      <c r="ABV241" s="2093"/>
      <c r="ABW241" s="2093"/>
      <c r="ABX241" s="2093"/>
      <c r="ABY241" s="2093"/>
      <c r="ABZ241" s="2093"/>
      <c r="ACA241" s="2093"/>
      <c r="ACB241" s="2093"/>
      <c r="ACC241" s="2093"/>
      <c r="ACD241" s="2093"/>
      <c r="ACE241" s="2093"/>
      <c r="ACF241" s="2093"/>
      <c r="ACG241" s="2093"/>
      <c r="ACH241" s="2093"/>
      <c r="ACI241" s="2093"/>
      <c r="ACJ241" s="2093"/>
      <c r="ACK241" s="2093"/>
      <c r="ACL241" s="2093"/>
      <c r="ACM241" s="2093"/>
      <c r="ACN241" s="2093"/>
      <c r="ACO241" s="2093"/>
      <c r="ACP241" s="2093"/>
      <c r="ACQ241" s="2093"/>
      <c r="ACR241" s="2093"/>
      <c r="ACS241" s="2093"/>
      <c r="ACT241" s="2093"/>
      <c r="ACU241" s="2093"/>
      <c r="ACV241" s="2093"/>
      <c r="ACW241" s="2093"/>
      <c r="ACX241" s="2093"/>
      <c r="ACY241" s="2093"/>
      <c r="ACZ241" s="2093"/>
      <c r="ADA241" s="2093"/>
      <c r="ADB241" s="2093"/>
      <c r="ADC241" s="2093"/>
      <c r="ADD241" s="2093"/>
      <c r="ADE241" s="2093"/>
      <c r="ADF241" s="2093"/>
      <c r="ADG241" s="2093"/>
      <c r="ADH241" s="2093"/>
      <c r="ADI241" s="2093"/>
      <c r="ADJ241" s="2093"/>
      <c r="ADK241" s="2093"/>
      <c r="ADL241" s="2093"/>
      <c r="ADM241" s="2093"/>
      <c r="ADN241" s="2093"/>
      <c r="ADO241" s="2093"/>
      <c r="ADP241" s="2093"/>
      <c r="ADQ241" s="2093"/>
      <c r="ADR241" s="2093"/>
      <c r="ADS241" s="2093"/>
      <c r="ADT241" s="2093"/>
      <c r="ADU241" s="2093"/>
      <c r="ADV241" s="2093"/>
      <c r="ADW241" s="2093"/>
      <c r="ADX241" s="2093"/>
      <c r="ADY241" s="2093"/>
      <c r="ADZ241" s="2093"/>
      <c r="AEA241" s="2093"/>
      <c r="AEB241" s="2093"/>
      <c r="AEC241" s="2093"/>
      <c r="AED241" s="2093"/>
      <c r="AEE241" s="2093"/>
      <c r="AEF241" s="2093"/>
      <c r="AEG241" s="2093"/>
      <c r="AEH241" s="2093"/>
      <c r="AEI241" s="2093"/>
      <c r="AEJ241" s="2093"/>
      <c r="AEK241" s="2093"/>
      <c r="AEL241" s="2093"/>
      <c r="AEM241" s="2093"/>
      <c r="AEN241" s="2093"/>
      <c r="AEO241" s="2093"/>
      <c r="AEP241" s="2093"/>
      <c r="AEQ241" s="2093"/>
      <c r="AER241" s="2093"/>
      <c r="AES241" s="2093"/>
      <c r="AET241" s="2093"/>
      <c r="AEU241" s="2093"/>
      <c r="AEV241" s="2093"/>
      <c r="AEW241" s="2093"/>
      <c r="AEX241" s="2093"/>
      <c r="AEY241" s="2093"/>
      <c r="AEZ241" s="2093"/>
      <c r="AFA241" s="2093"/>
      <c r="AFB241" s="2093"/>
      <c r="AFC241" s="2093"/>
      <c r="AFD241" s="2093"/>
      <c r="AFE241" s="2093"/>
      <c r="AFF241" s="2093"/>
      <c r="AFG241" s="2093"/>
      <c r="AFH241" s="2093"/>
      <c r="AFI241" s="2093"/>
      <c r="AFJ241" s="2093"/>
      <c r="AFK241" s="2093"/>
      <c r="AFL241" s="2093"/>
      <c r="AFM241" s="2093"/>
      <c r="AFN241" s="2093"/>
      <c r="AFO241" s="2093"/>
      <c r="AFP241" s="2093"/>
      <c r="AFQ241" s="2093"/>
      <c r="AFR241" s="2093"/>
      <c r="AFS241" s="2093"/>
      <c r="AFT241" s="2093"/>
      <c r="AFU241" s="2093"/>
      <c r="AFV241" s="2093"/>
      <c r="AFW241" s="2093"/>
      <c r="AFX241" s="2093"/>
      <c r="AFY241" s="2093"/>
      <c r="AFZ241" s="2093"/>
      <c r="AGA241" s="2093"/>
      <c r="AGB241" s="2093"/>
      <c r="AGC241" s="2093"/>
      <c r="AGD241" s="2093"/>
      <c r="AGE241" s="2093"/>
      <c r="AGF241" s="2093"/>
      <c r="AGG241" s="2093"/>
      <c r="AGH241" s="2093"/>
      <c r="AGI241" s="2093"/>
      <c r="AGJ241" s="2093"/>
      <c r="AGK241" s="2093"/>
      <c r="AGL241" s="2093"/>
      <c r="AGM241" s="2093"/>
      <c r="AGN241" s="2093"/>
      <c r="AGO241" s="2093"/>
      <c r="AGP241" s="2093"/>
      <c r="AGQ241" s="2093"/>
      <c r="AGR241" s="2093"/>
      <c r="AGS241" s="2093"/>
      <c r="AGT241" s="2093"/>
      <c r="AGU241" s="2093"/>
      <c r="AGV241" s="2093"/>
      <c r="AGW241" s="2093"/>
      <c r="AGX241" s="2093"/>
      <c r="AGY241" s="2093"/>
      <c r="AGZ241" s="2093"/>
      <c r="AHA241" s="2093"/>
      <c r="AHB241" s="2093"/>
      <c r="AHC241" s="2093"/>
      <c r="AHD241" s="2093"/>
      <c r="AHE241" s="2093"/>
      <c r="AHF241" s="2093"/>
      <c r="AHG241" s="2093"/>
      <c r="AHH241" s="2093"/>
      <c r="AHI241" s="2093"/>
      <c r="AHJ241" s="2093"/>
      <c r="AHK241" s="2093"/>
      <c r="AHL241" s="2093"/>
      <c r="AHM241" s="2093"/>
      <c r="AHN241" s="2093"/>
      <c r="AHO241" s="2093"/>
      <c r="AHP241" s="2093"/>
      <c r="AHQ241" s="2093"/>
      <c r="AHR241" s="2093"/>
      <c r="AHS241" s="2093"/>
      <c r="AHT241" s="2093"/>
      <c r="AHU241" s="2093"/>
      <c r="AHV241" s="2093"/>
      <c r="AHW241" s="2093"/>
      <c r="AHX241" s="2093"/>
      <c r="AHY241" s="2093"/>
      <c r="AHZ241" s="2093"/>
      <c r="AIA241" s="2093"/>
      <c r="AIB241" s="2093"/>
      <c r="AIC241" s="2093"/>
      <c r="AID241" s="2093"/>
      <c r="AIE241" s="2093"/>
      <c r="AIF241" s="2093"/>
      <c r="AIG241" s="2093"/>
      <c r="AIH241" s="2093"/>
      <c r="AII241" s="2093"/>
      <c r="AIJ241" s="2093"/>
      <c r="AIK241" s="2093"/>
      <c r="AIL241" s="2093"/>
      <c r="AIM241" s="2093"/>
      <c r="AIN241" s="2093"/>
      <c r="AIO241" s="2093"/>
      <c r="AIP241" s="2093"/>
      <c r="AIQ241" s="2093"/>
      <c r="AIR241" s="2093"/>
      <c r="AIS241" s="2093"/>
      <c r="AIT241" s="2093"/>
      <c r="AIU241" s="2093"/>
      <c r="AIV241" s="2093"/>
      <c r="AIW241" s="2093"/>
      <c r="AIX241" s="2093"/>
      <c r="AIY241" s="2093"/>
      <c r="AIZ241" s="2093"/>
      <c r="AJA241" s="2093"/>
      <c r="AJB241" s="2093"/>
      <c r="AJC241" s="2093"/>
      <c r="AJD241" s="2093"/>
      <c r="AJE241" s="2093"/>
      <c r="AJF241" s="2093"/>
      <c r="AJG241" s="2093"/>
      <c r="AJH241" s="2093"/>
      <c r="AJI241" s="2093"/>
      <c r="AJJ241" s="2093"/>
      <c r="AJK241" s="2093"/>
      <c r="AJL241" s="2093"/>
      <c r="AJM241" s="2093"/>
      <c r="AJN241" s="2093"/>
      <c r="AJO241" s="2093"/>
      <c r="AJP241" s="2093"/>
      <c r="AJQ241" s="2093"/>
      <c r="AJR241" s="2093"/>
      <c r="AJS241" s="2093"/>
      <c r="AJT241" s="2093"/>
      <c r="AJU241" s="2093"/>
      <c r="AJV241" s="2093"/>
      <c r="AJW241" s="2093"/>
      <c r="AJX241" s="2093"/>
      <c r="AJY241" s="2093"/>
      <c r="AJZ241" s="2093"/>
      <c r="AKA241" s="2093"/>
      <c r="AKB241" s="2093"/>
      <c r="AKC241" s="2093"/>
      <c r="AKD241" s="2093"/>
      <c r="AKE241" s="2093"/>
      <c r="AKF241" s="2093"/>
      <c r="AKG241" s="2093"/>
      <c r="AKH241" s="2093"/>
      <c r="AKI241" s="2093"/>
      <c r="AKJ241" s="2093"/>
      <c r="AKK241" s="2093"/>
      <c r="AKL241" s="2093"/>
      <c r="AKM241" s="2093"/>
      <c r="AKN241" s="2093"/>
      <c r="AKO241" s="2093"/>
      <c r="AKP241" s="2093"/>
      <c r="AKQ241" s="2093"/>
      <c r="AKR241" s="2093"/>
      <c r="AKS241" s="2093"/>
      <c r="AKT241" s="2093"/>
      <c r="AKU241" s="2093"/>
      <c r="AKV241" s="2093"/>
      <c r="AKW241" s="2093"/>
      <c r="AKX241" s="2093"/>
      <c r="AKY241" s="2093"/>
      <c r="AKZ241" s="2093"/>
      <c r="ALA241" s="2093"/>
      <c r="ALB241" s="2093"/>
      <c r="ALC241" s="2093"/>
      <c r="ALD241" s="2093"/>
      <c r="ALE241" s="2093"/>
      <c r="ALF241" s="2093"/>
      <c r="ALG241" s="2093"/>
      <c r="ALH241" s="2093"/>
      <c r="ALI241" s="2093"/>
      <c r="ALJ241" s="2093"/>
      <c r="ALK241" s="2093"/>
      <c r="ALL241" s="2093"/>
      <c r="ALM241" s="2093"/>
      <c r="ALN241" s="2093"/>
      <c r="ALO241" s="2093"/>
      <c r="ALP241" s="2093"/>
      <c r="ALQ241" s="2093"/>
      <c r="ALR241" s="2093"/>
      <c r="ALS241" s="2093"/>
      <c r="ALT241" s="2093"/>
      <c r="ALU241" s="2093"/>
      <c r="ALV241" s="2093"/>
      <c r="ALW241" s="2093"/>
      <c r="ALX241" s="2093"/>
      <c r="ALY241" s="2093"/>
      <c r="ALZ241" s="2093"/>
      <c r="AMA241" s="2093"/>
      <c r="AMB241" s="2093"/>
      <c r="AMC241" s="2093"/>
      <c r="AMD241" s="2093"/>
      <c r="AME241" s="2093"/>
      <c r="AMF241" s="2093"/>
      <c r="AMG241" s="2093"/>
      <c r="AMH241" s="2093"/>
      <c r="AMI241" s="2093"/>
      <c r="AMJ241" s="2093"/>
      <c r="AMK241" s="2093"/>
      <c r="AML241" s="2093"/>
      <c r="AMM241" s="2093"/>
      <c r="AMN241" s="2093"/>
      <c r="AMO241" s="2093"/>
      <c r="AMP241" s="2093"/>
      <c r="AMQ241" s="2093"/>
      <c r="AMR241" s="2093"/>
      <c r="AMS241" s="2093"/>
      <c r="AMT241" s="2093"/>
      <c r="AMU241" s="2093"/>
      <c r="AMV241" s="2093"/>
      <c r="AMW241" s="2093"/>
      <c r="AMX241" s="2093"/>
      <c r="AMY241" s="2093"/>
      <c r="AMZ241" s="2093"/>
      <c r="ANA241" s="2093"/>
      <c r="ANB241" s="2093"/>
      <c r="ANC241" s="2093"/>
      <c r="AND241" s="2093"/>
      <c r="ANE241" s="2093"/>
      <c r="ANF241" s="2093"/>
      <c r="ANG241" s="2093"/>
      <c r="ANH241" s="2093"/>
      <c r="ANI241" s="2093"/>
      <c r="ANJ241" s="2093"/>
      <c r="ANK241" s="2093"/>
      <c r="ANL241" s="2093"/>
      <c r="ANM241" s="2093"/>
      <c r="ANN241" s="2093"/>
      <c r="ANO241" s="2093"/>
      <c r="ANP241" s="2093"/>
      <c r="ANQ241" s="2093"/>
      <c r="ANR241" s="2093"/>
      <c r="ANS241" s="2093"/>
      <c r="ANT241" s="2093"/>
      <c r="ANU241" s="2093"/>
      <c r="ANV241" s="2093"/>
      <c r="ANW241" s="2093"/>
      <c r="ANX241" s="2093"/>
      <c r="ANY241" s="2093"/>
      <c r="ANZ241" s="2093"/>
      <c r="AOA241" s="2093"/>
      <c r="AOB241" s="2093"/>
      <c r="AOC241" s="2093"/>
      <c r="AOD241" s="2093"/>
      <c r="AOE241" s="2093"/>
      <c r="AOF241" s="2093"/>
      <c r="AOG241" s="2093"/>
      <c r="AOH241" s="2093"/>
      <c r="AOI241" s="2093"/>
      <c r="AOJ241" s="2093"/>
      <c r="AOK241" s="2093"/>
      <c r="AOL241" s="2093"/>
      <c r="AOM241" s="2093"/>
      <c r="AON241" s="2093"/>
      <c r="AOO241" s="2093"/>
      <c r="AOP241" s="2093"/>
      <c r="AOQ241" s="2093"/>
      <c r="AOR241" s="2093"/>
      <c r="AOS241" s="2093"/>
      <c r="AOT241" s="2093"/>
      <c r="AOU241" s="2093"/>
      <c r="AOV241" s="2093"/>
      <c r="AOW241" s="2093"/>
      <c r="AOX241" s="2093"/>
      <c r="AOY241" s="2093"/>
      <c r="AOZ241" s="2093"/>
      <c r="APA241" s="2093"/>
      <c r="APB241" s="2093"/>
      <c r="APC241" s="2093"/>
      <c r="APD241" s="2093"/>
      <c r="APE241" s="2093"/>
      <c r="APF241" s="2093"/>
      <c r="APG241" s="2093"/>
      <c r="APH241" s="2093"/>
      <c r="API241" s="2093"/>
      <c r="APJ241" s="2093"/>
      <c r="APK241" s="2093"/>
      <c r="APL241" s="2093"/>
      <c r="APM241" s="2093"/>
      <c r="APN241" s="2093"/>
      <c r="APO241" s="2093"/>
      <c r="APP241" s="2093"/>
      <c r="APQ241" s="2093"/>
      <c r="APR241" s="2093"/>
      <c r="APS241" s="2093"/>
      <c r="APT241" s="2093"/>
      <c r="APU241" s="2093"/>
      <c r="APV241" s="2093"/>
      <c r="APW241" s="2093"/>
      <c r="APX241" s="2093"/>
      <c r="APY241" s="2093"/>
      <c r="APZ241" s="2093"/>
      <c r="AQA241" s="2093"/>
      <c r="AQB241" s="2093"/>
      <c r="AQC241" s="2093"/>
      <c r="AQD241" s="2093"/>
      <c r="AQE241" s="2093"/>
      <c r="AQF241" s="2093"/>
      <c r="AQG241" s="2093"/>
      <c r="AQH241" s="2093"/>
      <c r="AQI241" s="2093"/>
      <c r="AQJ241" s="2093"/>
      <c r="AQK241" s="2093"/>
      <c r="AQL241" s="2093"/>
      <c r="AQM241" s="2093"/>
      <c r="AQN241" s="2093"/>
      <c r="AQO241" s="2093"/>
      <c r="AQP241" s="2093"/>
      <c r="AQQ241" s="2093"/>
      <c r="AQR241" s="2093"/>
      <c r="AQS241" s="2093"/>
      <c r="AQT241" s="2093"/>
      <c r="AQU241" s="2093"/>
      <c r="AQV241" s="2093"/>
      <c r="AQW241" s="2093"/>
      <c r="AQX241" s="2093"/>
      <c r="AQY241" s="2093"/>
      <c r="AQZ241" s="2093"/>
      <c r="ARA241" s="2093"/>
      <c r="ARB241" s="2093"/>
      <c r="ARC241" s="2093"/>
      <c r="ARD241" s="2093"/>
      <c r="ARE241" s="2093"/>
      <c r="ARF241" s="2093"/>
      <c r="ARG241" s="2093"/>
      <c r="ARH241" s="2093"/>
      <c r="ARI241" s="2093"/>
      <c r="ARJ241" s="2093"/>
      <c r="ARK241" s="2093"/>
      <c r="ARL241" s="2093"/>
      <c r="ARM241" s="2093"/>
      <c r="ARN241" s="2093"/>
      <c r="ARO241" s="2093"/>
      <c r="ARP241" s="2093"/>
      <c r="ARQ241" s="2093"/>
      <c r="ARR241" s="2093"/>
      <c r="ARS241" s="2093"/>
      <c r="ART241" s="2093"/>
      <c r="ARU241" s="2093"/>
      <c r="ARV241" s="2093"/>
      <c r="ARW241" s="2093"/>
      <c r="ARX241" s="2093"/>
      <c r="ARY241" s="2093"/>
      <c r="ARZ241" s="2093"/>
      <c r="ASA241" s="2093"/>
      <c r="ASB241" s="2093"/>
      <c r="ASC241" s="2093"/>
      <c r="ASD241" s="2093"/>
      <c r="ASE241" s="2093"/>
      <c r="ASF241" s="2093"/>
      <c r="ASG241" s="2093"/>
      <c r="ASH241" s="2093"/>
      <c r="ASI241" s="2093"/>
      <c r="ASJ241" s="2093"/>
      <c r="ASK241" s="2093"/>
      <c r="ASL241" s="2093"/>
      <c r="ASM241" s="2093"/>
      <c r="ASN241" s="2093"/>
      <c r="ASO241" s="2093"/>
      <c r="ASP241" s="2093"/>
      <c r="ASQ241" s="2093"/>
      <c r="ASR241" s="2093"/>
      <c r="ASS241" s="2093"/>
      <c r="AST241" s="2093"/>
      <c r="ASU241" s="2093"/>
      <c r="ASV241" s="2093"/>
      <c r="ASW241" s="2093"/>
      <c r="ASX241" s="2093"/>
      <c r="ASY241" s="2093"/>
      <c r="ASZ241" s="2093"/>
      <c r="ATA241" s="2093"/>
      <c r="ATB241" s="2093"/>
      <c r="ATC241" s="2093"/>
      <c r="ATD241" s="2093"/>
      <c r="ATE241" s="2093"/>
      <c r="ATF241" s="2093"/>
      <c r="ATG241" s="2093"/>
      <c r="ATH241" s="2093"/>
      <c r="ATI241" s="2093"/>
      <c r="ATJ241" s="2093"/>
      <c r="ATK241" s="2093"/>
      <c r="ATL241" s="2093"/>
      <c r="ATM241" s="2093"/>
      <c r="ATN241" s="2093"/>
      <c r="ATO241" s="2093"/>
      <c r="ATP241" s="2093"/>
      <c r="ATQ241" s="2093"/>
      <c r="ATR241" s="2093"/>
      <c r="ATS241" s="2093"/>
      <c r="ATT241" s="2093"/>
      <c r="ATU241" s="2093"/>
      <c r="ATV241" s="2093"/>
      <c r="ATW241" s="2093"/>
      <c r="ATX241" s="2093"/>
      <c r="ATY241" s="2093"/>
      <c r="ATZ241" s="2093"/>
      <c r="AUA241" s="2093"/>
      <c r="AUB241" s="2093"/>
      <c r="AUC241" s="2093"/>
      <c r="AUD241" s="2093"/>
      <c r="AUE241" s="2093"/>
      <c r="AUF241" s="2093"/>
      <c r="AUG241" s="2093"/>
      <c r="AUH241" s="2093"/>
      <c r="AUI241" s="2093"/>
      <c r="AUJ241" s="2093"/>
      <c r="AUK241" s="2093"/>
      <c r="AUL241" s="2093"/>
      <c r="AUM241" s="2093"/>
      <c r="AUN241" s="2093"/>
      <c r="AUO241" s="2093"/>
      <c r="AUP241" s="2093"/>
      <c r="AUQ241" s="2093"/>
      <c r="AUR241" s="2093"/>
      <c r="AUS241" s="2093"/>
      <c r="AUT241" s="2093"/>
      <c r="AUU241" s="2093"/>
      <c r="AUV241" s="2093"/>
      <c r="AUW241" s="2093"/>
      <c r="AUX241" s="2093"/>
      <c r="AUY241" s="2093"/>
      <c r="AUZ241" s="2093"/>
      <c r="AVA241" s="2093"/>
      <c r="AVB241" s="2093"/>
      <c r="AVC241" s="2093"/>
      <c r="AVD241" s="2093"/>
      <c r="AVE241" s="2093"/>
      <c r="AVF241" s="2093"/>
      <c r="AVG241" s="2093"/>
      <c r="AVH241" s="2093"/>
      <c r="AVI241" s="2093"/>
      <c r="AVJ241" s="2093"/>
      <c r="AVK241" s="2093"/>
      <c r="AVL241" s="2093"/>
      <c r="AVM241" s="2093"/>
      <c r="AVN241" s="2093"/>
      <c r="AVO241" s="2093"/>
      <c r="AVP241" s="2093"/>
      <c r="AVQ241" s="2093"/>
      <c r="AVR241" s="2093"/>
      <c r="AVS241" s="2093"/>
      <c r="AVT241" s="2093"/>
      <c r="AVU241" s="2093"/>
      <c r="AVV241" s="2093"/>
      <c r="AVW241" s="2093"/>
      <c r="AVX241" s="2093"/>
      <c r="AVY241" s="2093"/>
      <c r="AVZ241" s="2093"/>
      <c r="AWA241" s="2093"/>
      <c r="AWB241" s="2093"/>
      <c r="AWC241" s="2093"/>
      <c r="AWD241" s="2093"/>
      <c r="AWE241" s="2093"/>
      <c r="AWF241" s="2093"/>
      <c r="AWG241" s="2093"/>
      <c r="AWH241" s="2093"/>
      <c r="AWI241" s="2093"/>
      <c r="AWJ241" s="2093"/>
      <c r="AWK241" s="2093"/>
      <c r="AWL241" s="2093"/>
      <c r="AWM241" s="2093"/>
      <c r="AWN241" s="2093"/>
      <c r="AWO241" s="2093"/>
      <c r="AWP241" s="2093"/>
      <c r="AWQ241" s="2093"/>
      <c r="AWR241" s="2093"/>
      <c r="AWS241" s="2093"/>
      <c r="AWT241" s="2093"/>
      <c r="AWU241" s="2093"/>
      <c r="AWV241" s="2093"/>
      <c r="AWW241" s="2093"/>
      <c r="AWX241" s="2093"/>
      <c r="AWY241" s="2093"/>
      <c r="AWZ241" s="2093"/>
      <c r="AXA241" s="2093"/>
      <c r="AXB241" s="2093"/>
      <c r="AXC241" s="2093"/>
      <c r="AXD241" s="2093"/>
      <c r="AXE241" s="2093"/>
      <c r="AXF241" s="2093"/>
      <c r="AXG241" s="2093"/>
      <c r="AXH241" s="2093"/>
      <c r="AXI241" s="2093"/>
      <c r="AXJ241" s="2093"/>
    </row>
    <row r="242" spans="1:1310" ht="20.100000000000001" customHeight="1" thickBot="1">
      <c r="B242" s="4"/>
      <c r="C242" s="4"/>
      <c r="D242" s="4"/>
      <c r="E242" s="1930"/>
      <c r="F242" s="1930"/>
      <c r="G242" s="4"/>
      <c r="H242" s="4"/>
      <c r="I242" s="4"/>
      <c r="J242" s="4"/>
      <c r="K242" s="4"/>
      <c r="L242" s="12"/>
      <c r="M242" s="12"/>
      <c r="N242" s="12"/>
      <c r="O242" s="12"/>
      <c r="P242" s="12"/>
      <c r="Q242" s="12"/>
    </row>
    <row r="243" spans="1:1310" ht="20.100000000000001" customHeight="1">
      <c r="A243" s="2124" t="s">
        <v>3</v>
      </c>
      <c r="B243" s="2125" t="s">
        <v>1737</v>
      </c>
      <c r="C243" s="2126"/>
      <c r="D243" s="2126"/>
      <c r="E243" s="2126"/>
      <c r="F243" s="2126"/>
      <c r="G243" s="2127"/>
      <c r="H243" s="4"/>
      <c r="I243" s="2128" t="s">
        <v>1738</v>
      </c>
      <c r="J243" s="2129"/>
      <c r="K243" s="2129"/>
      <c r="L243" s="2129"/>
      <c r="M243" s="2129"/>
      <c r="N243" s="2129"/>
      <c r="O243" s="2130"/>
      <c r="P243" s="12"/>
      <c r="Q243" s="12"/>
    </row>
    <row r="244" spans="1:1310" ht="20.100000000000001" customHeight="1">
      <c r="A244" s="2131" t="s">
        <v>1737</v>
      </c>
      <c r="B244" s="2132"/>
      <c r="C244" s="2133"/>
      <c r="D244" s="2133"/>
      <c r="E244" s="2133"/>
      <c r="F244" s="2133"/>
      <c r="G244" s="2134"/>
      <c r="H244" s="4"/>
      <c r="I244" s="2135" t="s">
        <v>1739</v>
      </c>
      <c r="J244" s="338"/>
      <c r="K244" s="338"/>
      <c r="L244" s="2136" t="s">
        <v>1740</v>
      </c>
      <c r="M244" s="338"/>
      <c r="N244" s="338"/>
      <c r="O244" s="2137"/>
      <c r="P244" s="12"/>
      <c r="Q244" s="12"/>
    </row>
    <row r="245" spans="1:1310" ht="20.100000000000001" customHeight="1">
      <c r="A245" s="2131"/>
      <c r="B245" s="2138"/>
      <c r="C245" s="681"/>
      <c r="D245" s="2139"/>
      <c r="E245" s="681"/>
      <c r="F245" s="2139"/>
      <c r="G245" s="2140"/>
      <c r="H245" s="4"/>
      <c r="I245" s="2135" t="s">
        <v>1741</v>
      </c>
      <c r="J245" s="338"/>
      <c r="K245" s="338"/>
      <c r="L245" s="2136" t="s">
        <v>1742</v>
      </c>
      <c r="M245" s="338"/>
      <c r="N245" s="338"/>
      <c r="O245" s="2137"/>
      <c r="P245" s="12"/>
      <c r="Q245" s="12"/>
    </row>
    <row r="246" spans="1:1310" ht="20.100000000000001" customHeight="1">
      <c r="A246" s="2131"/>
      <c r="B246" s="2141" t="s">
        <v>1</v>
      </c>
      <c r="C246" s="2142" t="s">
        <v>1743</v>
      </c>
      <c r="D246" s="338"/>
      <c r="E246" s="338"/>
      <c r="F246" s="338"/>
      <c r="G246" s="2137"/>
      <c r="H246" s="4"/>
      <c r="I246" s="2135" t="s">
        <v>1744</v>
      </c>
      <c r="J246" s="338"/>
      <c r="K246" s="338"/>
      <c r="L246" s="4"/>
      <c r="M246" s="338"/>
      <c r="N246" s="338"/>
      <c r="O246" s="2137"/>
      <c r="P246" s="12"/>
      <c r="Q246" s="12"/>
    </row>
    <row r="247" spans="1:1310" ht="20.100000000000001" customHeight="1">
      <c r="A247" s="2131"/>
      <c r="B247" s="2143" t="s">
        <v>0</v>
      </c>
      <c r="C247" s="2142" t="s">
        <v>1745</v>
      </c>
      <c r="D247" s="338"/>
      <c r="E247" s="338"/>
      <c r="F247" s="338"/>
      <c r="G247" s="2137"/>
      <c r="H247" s="4"/>
      <c r="I247" s="2135" t="s">
        <v>1746</v>
      </c>
      <c r="J247" s="338"/>
      <c r="K247" s="338"/>
      <c r="L247" s="2136" t="s">
        <v>1747</v>
      </c>
      <c r="M247" s="338"/>
      <c r="N247" s="338"/>
      <c r="O247" s="2137"/>
      <c r="P247" s="12"/>
      <c r="Q247" s="12"/>
    </row>
    <row r="248" spans="1:1310" ht="20.100000000000001" customHeight="1">
      <c r="A248" s="2131"/>
      <c r="B248" s="2144" t="s">
        <v>4</v>
      </c>
      <c r="C248" s="2142" t="s">
        <v>1748</v>
      </c>
      <c r="D248" s="338"/>
      <c r="E248" s="338"/>
      <c r="F248" s="338"/>
      <c r="G248" s="2137"/>
      <c r="H248" s="4"/>
      <c r="I248" s="2135" t="s">
        <v>1749</v>
      </c>
      <c r="J248" s="338"/>
      <c r="K248" s="338"/>
      <c r="L248" s="2136" t="s">
        <v>1750</v>
      </c>
      <c r="M248" s="338"/>
      <c r="N248" s="338"/>
      <c r="O248" s="2137"/>
      <c r="P248" s="12"/>
      <c r="Q248" s="12"/>
    </row>
    <row r="249" spans="1:1310" ht="20.100000000000001" customHeight="1" thickBot="1">
      <c r="A249" s="2131"/>
      <c r="B249" s="2000"/>
      <c r="C249" s="338"/>
      <c r="D249" s="338"/>
      <c r="E249" s="338"/>
      <c r="F249" s="338"/>
      <c r="G249" s="2137"/>
      <c r="H249" s="4"/>
      <c r="I249" s="2135"/>
      <c r="J249" s="338"/>
      <c r="K249" s="338"/>
      <c r="L249" s="2136" t="s">
        <v>1751</v>
      </c>
      <c r="M249" s="338"/>
      <c r="N249" s="338"/>
      <c r="O249" s="2137"/>
      <c r="P249" s="12"/>
      <c r="Q249" s="12"/>
    </row>
    <row r="250" spans="1:1310" ht="20.100000000000001" customHeight="1">
      <c r="A250" s="2131"/>
      <c r="B250" s="2145"/>
      <c r="C250" s="2146"/>
      <c r="D250" s="2147"/>
      <c r="E250" s="2146"/>
      <c r="F250" s="2147"/>
      <c r="G250" s="2148"/>
      <c r="H250" s="4"/>
      <c r="I250" s="2000"/>
      <c r="J250" s="338"/>
      <c r="K250" s="338"/>
      <c r="L250" s="338"/>
      <c r="M250" s="338"/>
      <c r="N250" s="338"/>
      <c r="O250" s="2137"/>
      <c r="P250" s="12"/>
      <c r="Q250" s="12"/>
    </row>
    <row r="251" spans="1:1310" ht="20.100000000000001" customHeight="1">
      <c r="A251" s="2131"/>
      <c r="B251" s="2149" t="s">
        <v>1752</v>
      </c>
      <c r="C251" s="2150"/>
      <c r="D251" s="2150"/>
      <c r="E251" s="2150"/>
      <c r="F251" s="2150"/>
      <c r="G251" s="2151"/>
      <c r="H251" s="4"/>
      <c r="I251" s="2135" t="s">
        <v>1753</v>
      </c>
      <c r="J251" s="338"/>
      <c r="K251" s="338"/>
      <c r="L251" s="2088" t="s">
        <v>1754</v>
      </c>
      <c r="M251" s="338"/>
      <c r="N251" s="338"/>
      <c r="O251" s="2137"/>
      <c r="P251" s="12"/>
      <c r="Q251" s="12"/>
    </row>
    <row r="252" spans="1:1310" ht="20.100000000000001" customHeight="1">
      <c r="A252" s="2131"/>
      <c r="B252" s="2152"/>
      <c r="C252" s="338"/>
      <c r="D252" s="2153"/>
      <c r="E252" s="338"/>
      <c r="F252" s="2153"/>
      <c r="G252" s="2154"/>
      <c r="H252" s="4"/>
      <c r="I252" s="2135" t="s">
        <v>1755</v>
      </c>
      <c r="J252" s="338"/>
      <c r="K252" s="338"/>
      <c r="L252" s="2155">
        <v>0</v>
      </c>
      <c r="M252" s="2156">
        <v>0</v>
      </c>
      <c r="N252" s="2157">
        <v>0</v>
      </c>
      <c r="O252" s="2158">
        <v>0</v>
      </c>
      <c r="P252" s="12"/>
      <c r="Q252" s="12"/>
    </row>
    <row r="253" spans="1:1310" ht="20.100000000000001" customHeight="1" thickBot="1">
      <c r="A253" s="2131"/>
      <c r="B253" s="2141" t="s">
        <v>1</v>
      </c>
      <c r="C253" s="2142" t="s">
        <v>1756</v>
      </c>
      <c r="D253" s="338"/>
      <c r="E253" s="338"/>
      <c r="F253" s="338"/>
      <c r="G253" s="2137"/>
      <c r="H253" s="4"/>
      <c r="I253" s="2014"/>
      <c r="J253" s="2015"/>
      <c r="K253" s="2015"/>
      <c r="L253" s="2015"/>
      <c r="M253" s="2015"/>
      <c r="N253" s="2015"/>
      <c r="O253" s="2016"/>
      <c r="P253" s="12"/>
      <c r="Q253" s="12"/>
    </row>
    <row r="254" spans="1:1310" ht="20.100000000000001" customHeight="1" thickBot="1">
      <c r="A254" s="2131"/>
      <c r="B254" s="2143" t="s">
        <v>0</v>
      </c>
      <c r="C254" s="2142" t="s">
        <v>1757</v>
      </c>
      <c r="D254" s="338"/>
      <c r="E254" s="338"/>
      <c r="F254" s="338"/>
      <c r="G254" s="2137"/>
      <c r="H254" s="4"/>
      <c r="I254" s="681"/>
      <c r="J254" s="681"/>
      <c r="K254" s="681"/>
      <c r="L254" s="681"/>
      <c r="M254" s="681"/>
      <c r="N254" s="681"/>
      <c r="O254" s="681"/>
      <c r="P254" s="12"/>
      <c r="Q254" s="12"/>
    </row>
    <row r="255" spans="1:1310" ht="20.100000000000001" customHeight="1">
      <c r="A255" s="2131"/>
      <c r="B255" s="2144" t="s">
        <v>4</v>
      </c>
      <c r="C255" s="2142" t="s">
        <v>1758</v>
      </c>
      <c r="D255" s="338"/>
      <c r="E255" s="338"/>
      <c r="F255" s="338"/>
      <c r="G255" s="2137"/>
      <c r="H255" s="4"/>
      <c r="I255" s="2159" t="s">
        <v>1759</v>
      </c>
      <c r="J255" s="2160"/>
      <c r="K255" s="2160"/>
      <c r="L255" s="2160"/>
      <c r="M255" s="2160"/>
      <c r="N255" s="2160"/>
      <c r="O255" s="2161"/>
      <c r="P255" s="12"/>
      <c r="Q255" s="12"/>
    </row>
    <row r="256" spans="1:1310" ht="20.100000000000001" customHeight="1">
      <c r="A256" s="2131"/>
      <c r="B256" s="2000"/>
      <c r="C256" s="338"/>
      <c r="D256" s="338"/>
      <c r="E256" s="338"/>
      <c r="F256" s="338"/>
      <c r="G256" s="2137"/>
      <c r="H256" s="4"/>
      <c r="I256" s="2162" t="s">
        <v>1760</v>
      </c>
      <c r="J256" s="2163">
        <v>8.35</v>
      </c>
      <c r="K256" s="2164" t="s">
        <v>1761</v>
      </c>
      <c r="L256" s="2164"/>
      <c r="M256" s="2163">
        <v>0.25</v>
      </c>
      <c r="N256" s="2165">
        <f>IF(ISBLANK(M257),I260,M257)</f>
        <v>33.4</v>
      </c>
      <c r="O256" s="2166" t="s">
        <v>111</v>
      </c>
      <c r="P256" s="12"/>
      <c r="Q256" s="12"/>
    </row>
    <row r="257" spans="1:17" ht="20.100000000000001" customHeight="1">
      <c r="A257" s="2131"/>
      <c r="B257" s="2167" t="s">
        <v>1762</v>
      </c>
      <c r="C257" s="2168"/>
      <c r="D257" s="2169"/>
      <c r="E257" s="2168"/>
      <c r="F257" s="2170">
        <f>3.14*(11*11)</f>
        <v>379.94</v>
      </c>
      <c r="G257" s="2171"/>
      <c r="H257" s="4"/>
      <c r="I257" s="2162"/>
      <c r="J257" s="2163"/>
      <c r="K257" s="2164"/>
      <c r="L257" s="2164"/>
      <c r="M257" s="2163"/>
      <c r="N257" s="2165"/>
      <c r="O257" s="2166"/>
      <c r="P257" s="12"/>
      <c r="Q257" s="12"/>
    </row>
    <row r="258" spans="1:17" ht="20.100000000000001" customHeight="1">
      <c r="A258" s="2131"/>
      <c r="B258" s="2172" t="s">
        <v>1763</v>
      </c>
      <c r="C258" s="2173"/>
      <c r="D258" s="2174"/>
      <c r="E258" s="2173"/>
      <c r="F258" s="2175" t="s">
        <v>1764</v>
      </c>
      <c r="G258" s="2176"/>
      <c r="H258" s="4"/>
      <c r="I258" s="2162"/>
      <c r="J258" s="2163"/>
      <c r="K258" s="2177" t="s">
        <v>1765</v>
      </c>
      <c r="L258" s="2177"/>
      <c r="M258" s="2178">
        <v>70</v>
      </c>
      <c r="N258" s="2179">
        <f>J256/M258</f>
        <v>0.11928571428571429</v>
      </c>
      <c r="O258" s="2166" t="s">
        <v>1766</v>
      </c>
      <c r="P258" s="12"/>
      <c r="Q258" s="12"/>
    </row>
    <row r="259" spans="1:17" ht="20.100000000000001" customHeight="1">
      <c r="A259" s="2131"/>
      <c r="B259" s="2180" t="s">
        <v>1767</v>
      </c>
      <c r="C259" s="2181" t="s">
        <v>1768</v>
      </c>
      <c r="E259" s="2181" t="s">
        <v>1769</v>
      </c>
      <c r="F259" s="2182" t="s">
        <v>1770</v>
      </c>
      <c r="G259" s="2183"/>
      <c r="H259" s="4"/>
      <c r="I259" s="2162"/>
      <c r="J259" s="2163"/>
      <c r="K259" s="2177"/>
      <c r="L259" s="2177"/>
      <c r="M259" s="2178"/>
      <c r="N259" s="2179"/>
      <c r="O259" s="2166"/>
      <c r="P259" s="12"/>
      <c r="Q259" s="12"/>
    </row>
    <row r="260" spans="1:17" ht="20.100000000000001" customHeight="1">
      <c r="A260" s="2131"/>
      <c r="B260" s="2184">
        <v>1</v>
      </c>
      <c r="C260" s="2185">
        <v>22</v>
      </c>
      <c r="D260" s="4"/>
      <c r="E260" s="2186">
        <f>C260/2</f>
        <v>11</v>
      </c>
      <c r="F260" s="2187">
        <f>PI()*(E260^2)</f>
        <v>380.13271108436498</v>
      </c>
      <c r="G260" s="2188"/>
      <c r="H260" s="4"/>
      <c r="I260" s="2189">
        <f>IF(ISBLANK(M256),0,J256/M256)</f>
        <v>33.4</v>
      </c>
      <c r="J260" s="2190"/>
      <c r="K260" s="2190"/>
      <c r="L260" s="2190"/>
      <c r="M260" s="2190"/>
      <c r="N260" s="2190"/>
      <c r="O260" s="2191"/>
      <c r="P260" s="12"/>
      <c r="Q260" s="12"/>
    </row>
    <row r="261" spans="1:17" ht="20.100000000000001" customHeight="1" thickBot="1">
      <c r="A261" s="2131"/>
      <c r="B261" s="2184"/>
      <c r="C261" s="2185"/>
      <c r="D261" s="4"/>
      <c r="E261" s="2186"/>
      <c r="F261" s="2187"/>
      <c r="G261" s="2188"/>
      <c r="H261" s="4"/>
      <c r="I261" s="2192" t="s">
        <v>1771</v>
      </c>
      <c r="J261" s="2193"/>
      <c r="K261" s="2193"/>
      <c r="L261" s="2193"/>
      <c r="M261" s="2193"/>
      <c r="N261" s="2193"/>
      <c r="O261" s="2194"/>
      <c r="P261" s="12"/>
      <c r="Q261" s="12"/>
    </row>
    <row r="262" spans="1:17" ht="20.100000000000001" customHeight="1">
      <c r="A262" s="2131"/>
      <c r="B262" s="2195"/>
      <c r="C262" s="2196"/>
      <c r="D262" s="4"/>
      <c r="E262" s="2197"/>
      <c r="F262" s="2198"/>
      <c r="G262" s="2188"/>
      <c r="H262" s="4"/>
      <c r="I262" s="2199" t="s">
        <v>143</v>
      </c>
      <c r="J262" s="2200"/>
      <c r="K262" s="2200"/>
      <c r="L262" s="2200"/>
      <c r="M262" s="2200"/>
      <c r="N262" s="2200"/>
      <c r="O262" s="2201"/>
      <c r="P262" s="12"/>
      <c r="Q262" s="12"/>
    </row>
    <row r="263" spans="1:17" ht="20.100000000000001" customHeight="1" thickBot="1">
      <c r="A263" s="2131"/>
      <c r="B263" s="2184">
        <v>1</v>
      </c>
      <c r="C263" s="2185">
        <v>22</v>
      </c>
      <c r="D263" s="4"/>
      <c r="E263" s="2186">
        <f>C263/2</f>
        <v>11</v>
      </c>
      <c r="F263" s="2187">
        <f>PI()*(E263^2)</f>
        <v>380.13271108436498</v>
      </c>
      <c r="G263" s="2188"/>
      <c r="H263" s="4"/>
      <c r="I263" s="2202"/>
      <c r="J263" s="2203"/>
      <c r="K263" s="2203"/>
      <c r="L263" s="2203"/>
      <c r="M263" s="2203"/>
      <c r="N263" s="2203"/>
      <c r="O263" s="2204"/>
      <c r="P263" s="12"/>
      <c r="Q263" s="12"/>
    </row>
    <row r="264" spans="1:17" ht="20.100000000000001" customHeight="1" thickBot="1">
      <c r="A264" s="2131"/>
      <c r="B264" s="2205"/>
      <c r="C264" s="2206"/>
      <c r="D264" s="4"/>
      <c r="E264" s="2207"/>
      <c r="F264" s="2208"/>
      <c r="G264" s="2188"/>
      <c r="H264" s="4"/>
      <c r="P264" s="12"/>
      <c r="Q264" s="12"/>
    </row>
    <row r="265" spans="1:17" ht="20.100000000000001" customHeight="1">
      <c r="A265" s="2131"/>
      <c r="B265" s="2209" t="s">
        <v>1772</v>
      </c>
      <c r="C265" s="2210"/>
      <c r="D265" s="2210"/>
      <c r="E265" s="2210"/>
      <c r="F265" s="2210"/>
      <c r="G265" s="2211"/>
      <c r="H265" s="4"/>
      <c r="I265" s="2212" t="s">
        <v>1773</v>
      </c>
      <c r="J265" s="2213"/>
      <c r="K265" s="2213"/>
      <c r="L265" s="2213"/>
      <c r="M265" s="2213"/>
      <c r="N265" s="2214"/>
      <c r="O265" s="12"/>
      <c r="P265" s="12"/>
      <c r="Q265" s="12"/>
    </row>
    <row r="266" spans="1:17" ht="20.100000000000001" customHeight="1">
      <c r="A266" s="2131"/>
      <c r="B266" s="2215" t="s">
        <v>1774</v>
      </c>
      <c r="C266" s="681"/>
      <c r="D266" s="2216"/>
      <c r="E266" s="681"/>
      <c r="F266" s="2217"/>
      <c r="G266" s="2218"/>
      <c r="H266" s="4"/>
      <c r="I266" s="2219"/>
      <c r="J266" s="2220"/>
      <c r="K266" s="2220"/>
      <c r="L266" s="2220"/>
      <c r="M266" s="2220"/>
      <c r="N266" s="2221"/>
      <c r="O266" s="12"/>
      <c r="P266" s="12"/>
      <c r="Q266" s="12"/>
    </row>
    <row r="267" spans="1:17" ht="20.100000000000001" customHeight="1">
      <c r="A267" s="2131"/>
      <c r="B267" s="2222" t="s">
        <v>143</v>
      </c>
      <c r="C267" s="2223"/>
      <c r="D267" s="2223"/>
      <c r="E267" s="2223"/>
      <c r="F267" s="2223"/>
      <c r="G267" s="2224"/>
      <c r="H267" s="4"/>
      <c r="I267" s="2225" t="s">
        <v>1775</v>
      </c>
      <c r="J267" s="2226"/>
      <c r="K267" s="2226"/>
      <c r="L267" s="2226"/>
      <c r="M267" s="2226"/>
      <c r="N267" s="2227"/>
      <c r="O267" s="12"/>
      <c r="P267" s="12"/>
      <c r="Q267" s="12"/>
    </row>
    <row r="268" spans="1:17" ht="20.100000000000001" customHeight="1" thickBot="1">
      <c r="A268" s="2131"/>
      <c r="B268" s="2228"/>
      <c r="C268" s="2229"/>
      <c r="D268" s="2229"/>
      <c r="E268" s="2229"/>
      <c r="F268" s="2229"/>
      <c r="G268" s="2230"/>
      <c r="H268" s="4"/>
      <c r="I268" s="2225"/>
      <c r="J268" s="2226"/>
      <c r="K268" s="2226"/>
      <c r="L268" s="2226"/>
      <c r="M268" s="2226"/>
      <c r="N268" s="2227"/>
      <c r="O268" s="12"/>
      <c r="P268" s="12"/>
      <c r="Q268" s="12"/>
    </row>
    <row r="269" spans="1:17" ht="20.100000000000001" customHeight="1" thickBot="1">
      <c r="B269" s="4"/>
      <c r="C269" s="4"/>
      <c r="D269" s="4"/>
      <c r="E269" s="1930"/>
      <c r="F269" s="1930"/>
      <c r="G269" s="4"/>
      <c r="H269" s="4"/>
      <c r="I269" s="2231" t="s">
        <v>1767</v>
      </c>
      <c r="J269" s="2232" t="s">
        <v>1768</v>
      </c>
      <c r="K269" s="2232" t="s">
        <v>1769</v>
      </c>
      <c r="L269" s="2233" t="s">
        <v>1776</v>
      </c>
      <c r="M269" s="2234" t="s">
        <v>1777</v>
      </c>
      <c r="N269" s="2235" t="s">
        <v>1778</v>
      </c>
      <c r="O269" s="12"/>
      <c r="P269" s="12"/>
      <c r="Q269" s="12"/>
    </row>
    <row r="270" spans="1:17" ht="20.100000000000001" customHeight="1">
      <c r="A270" s="2124" t="s">
        <v>3</v>
      </c>
      <c r="B270" s="2236" t="s">
        <v>1779</v>
      </c>
      <c r="C270" s="2237"/>
      <c r="D270" s="2237"/>
      <c r="E270" s="2237"/>
      <c r="F270" s="2237"/>
      <c r="G270" s="2238"/>
      <c r="H270" s="4"/>
      <c r="I270" s="2231"/>
      <c r="J270" s="2232"/>
      <c r="K270" s="2232"/>
      <c r="L270" s="2233"/>
      <c r="M270" s="2234"/>
      <c r="N270" s="2235"/>
      <c r="O270" s="12"/>
      <c r="P270" s="12"/>
      <c r="Q270" s="12"/>
    </row>
    <row r="271" spans="1:17" ht="20.100000000000001" customHeight="1">
      <c r="A271" s="2239" t="s">
        <v>1779</v>
      </c>
      <c r="B271" s="2240" t="s">
        <v>1780</v>
      </c>
      <c r="C271" s="2241"/>
      <c r="D271" s="2241"/>
      <c r="E271" s="2241"/>
      <c r="F271" s="2241"/>
      <c r="G271" s="2242"/>
      <c r="H271" s="4"/>
      <c r="I271" s="2243">
        <v>1</v>
      </c>
      <c r="J271" s="2244">
        <v>22</v>
      </c>
      <c r="K271" s="2186">
        <f>J271/2</f>
        <v>11</v>
      </c>
      <c r="L271" s="2245">
        <v>0.15</v>
      </c>
      <c r="M271" s="2246">
        <f>(PI()*(K271^2)*I271)</f>
        <v>380.13271108436498</v>
      </c>
      <c r="N271" s="2247">
        <f>N275</f>
        <v>1.5783961298369786</v>
      </c>
      <c r="O271" s="12"/>
      <c r="P271" s="12"/>
      <c r="Q271" s="12"/>
    </row>
    <row r="272" spans="1:17" ht="20.100000000000001" customHeight="1">
      <c r="A272" s="2239"/>
      <c r="B272" s="2240"/>
      <c r="C272" s="2241"/>
      <c r="D272" s="2241"/>
      <c r="E272" s="2241"/>
      <c r="F272" s="2241"/>
      <c r="G272" s="2242"/>
      <c r="H272" s="4"/>
      <c r="I272" s="2243"/>
      <c r="J272" s="2244"/>
      <c r="K272" s="2186"/>
      <c r="L272" s="2245"/>
      <c r="M272" s="2246"/>
      <c r="N272" s="2247"/>
      <c r="O272" s="12"/>
      <c r="P272" s="12"/>
      <c r="Q272" s="12"/>
    </row>
    <row r="273" spans="1:17" ht="20.100000000000001" customHeight="1">
      <c r="A273" s="2239"/>
      <c r="B273" s="2240" t="s">
        <v>1781</v>
      </c>
      <c r="C273" s="2241"/>
      <c r="D273" s="2241"/>
      <c r="E273" s="2241"/>
      <c r="F273" s="2241"/>
      <c r="G273" s="2242"/>
      <c r="H273" s="4"/>
      <c r="I273" s="2225" t="s">
        <v>1782</v>
      </c>
      <c r="J273" s="2226"/>
      <c r="K273" s="2226"/>
      <c r="L273" s="2226"/>
      <c r="M273" s="2226"/>
      <c r="N273" s="2227"/>
      <c r="O273" s="12"/>
      <c r="P273" s="12"/>
      <c r="Q273" s="12"/>
    </row>
    <row r="274" spans="1:17" ht="20.100000000000001" customHeight="1">
      <c r="A274" s="2239"/>
      <c r="B274" s="2240"/>
      <c r="C274" s="2241"/>
      <c r="D274" s="2241"/>
      <c r="E274" s="2241"/>
      <c r="F274" s="2241"/>
      <c r="G274" s="2242"/>
      <c r="H274" s="4"/>
      <c r="I274" s="2225"/>
      <c r="J274" s="2226"/>
      <c r="K274" s="2226"/>
      <c r="L274" s="2226"/>
      <c r="M274" s="2226"/>
      <c r="N274" s="2227"/>
      <c r="O274" s="12"/>
      <c r="P274" s="12"/>
      <c r="Q274" s="12"/>
    </row>
    <row r="275" spans="1:17" ht="20.100000000000001" customHeight="1">
      <c r="A275" s="2239"/>
      <c r="B275" s="2240"/>
      <c r="C275" s="2241"/>
      <c r="D275" s="2241"/>
      <c r="E275" s="2241"/>
      <c r="F275" s="2241"/>
      <c r="G275" s="2242"/>
      <c r="H275" s="4"/>
      <c r="I275" s="2243">
        <v>1</v>
      </c>
      <c r="J275" s="2244">
        <v>30</v>
      </c>
      <c r="K275" s="2244">
        <v>20</v>
      </c>
      <c r="L275" s="2248">
        <f>(L271*N271)*I271</f>
        <v>0.2367594194755468</v>
      </c>
      <c r="M275" s="2246">
        <f>(J275*K275)*I275</f>
        <v>600</v>
      </c>
      <c r="N275" s="2247">
        <f>M275/M271</f>
        <v>1.5783961298369786</v>
      </c>
      <c r="O275" s="12"/>
      <c r="P275" s="12"/>
      <c r="Q275" s="12"/>
    </row>
    <row r="276" spans="1:17" ht="20.100000000000001" customHeight="1">
      <c r="A276" s="2239"/>
      <c r="B276" s="2249"/>
      <c r="C276" s="2250"/>
      <c r="D276" s="2250"/>
      <c r="E276" s="2250"/>
      <c r="F276" s="2250"/>
      <c r="G276" s="2188"/>
      <c r="H276" s="4"/>
      <c r="I276" s="2243"/>
      <c r="J276" s="2244"/>
      <c r="K276" s="2244"/>
      <c r="L276" s="2248"/>
      <c r="M276" s="2246"/>
      <c r="N276" s="2247"/>
      <c r="O276" s="12"/>
      <c r="P276" s="12"/>
      <c r="Q276" s="12"/>
    </row>
    <row r="277" spans="1:17" ht="20.100000000000001" customHeight="1">
      <c r="A277" s="2239"/>
      <c r="B277" s="2249"/>
      <c r="C277" s="2250"/>
      <c r="D277" s="2250"/>
      <c r="E277" s="2250"/>
      <c r="F277" s="2250"/>
      <c r="G277" s="2188"/>
      <c r="H277" s="4"/>
      <c r="I277" s="2251" t="s">
        <v>1783</v>
      </c>
      <c r="J277" s="2252" t="s">
        <v>1784</v>
      </c>
      <c r="K277" s="2252" t="s">
        <v>1785</v>
      </c>
      <c r="L277" s="2253" t="s">
        <v>1776</v>
      </c>
      <c r="M277" s="2254" t="s">
        <v>1777</v>
      </c>
      <c r="N277" s="2255" t="s">
        <v>1778</v>
      </c>
      <c r="O277" s="12"/>
      <c r="P277" s="12"/>
      <c r="Q277" s="12"/>
    </row>
    <row r="278" spans="1:17" ht="20.100000000000001" customHeight="1">
      <c r="A278" s="2239"/>
      <c r="B278" s="2249"/>
      <c r="C278" s="2250"/>
      <c r="D278" s="2250"/>
      <c r="E278" s="2250"/>
      <c r="F278" s="2250"/>
      <c r="G278" s="2188"/>
      <c r="H278" s="4"/>
      <c r="I278" s="2251"/>
      <c r="J278" s="2252"/>
      <c r="K278" s="2252"/>
      <c r="L278" s="2253"/>
      <c r="M278" s="2254"/>
      <c r="N278" s="2255"/>
      <c r="O278" s="12"/>
      <c r="P278" s="12"/>
      <c r="Q278" s="12"/>
    </row>
    <row r="279" spans="1:17" ht="20.100000000000001" customHeight="1" thickBot="1">
      <c r="A279" s="2239"/>
      <c r="B279" s="2249"/>
      <c r="C279" s="2250"/>
      <c r="D279" s="2250"/>
      <c r="E279" s="2250"/>
      <c r="F279" s="2250"/>
      <c r="G279" s="2188"/>
      <c r="H279" s="4"/>
      <c r="I279" s="2256" t="s">
        <v>1786</v>
      </c>
      <c r="J279" s="2257"/>
      <c r="K279" s="2257"/>
      <c r="L279" s="2257"/>
      <c r="M279" s="2257"/>
      <c r="N279" s="2258"/>
      <c r="O279" s="12"/>
      <c r="P279" s="12"/>
      <c r="Q279" s="12"/>
    </row>
    <row r="280" spans="1:17" ht="20.100000000000001" customHeight="1">
      <c r="A280" s="2239"/>
      <c r="B280" s="2249"/>
      <c r="C280" s="2250"/>
      <c r="D280" s="2250"/>
      <c r="E280" s="2250"/>
      <c r="F280" s="2250"/>
      <c r="G280" s="2188"/>
      <c r="H280" s="4"/>
      <c r="I280" s="2259" t="s">
        <v>1787</v>
      </c>
      <c r="J280" s="2260" t="s">
        <v>1788</v>
      </c>
      <c r="K280" s="2261"/>
      <c r="L280" s="2261"/>
      <c r="M280" s="2261"/>
      <c r="N280" s="2262"/>
      <c r="O280" s="12"/>
      <c r="P280" s="12"/>
      <c r="Q280" s="12"/>
    </row>
    <row r="281" spans="1:17" ht="20.100000000000001" customHeight="1">
      <c r="A281" s="2239"/>
      <c r="B281" s="2249"/>
      <c r="C281" s="2250"/>
      <c r="D281" s="2250"/>
      <c r="E281" s="2250"/>
      <c r="F281" s="2250"/>
      <c r="G281" s="2188"/>
      <c r="H281" s="4"/>
      <c r="I281" s="2263" t="s">
        <v>143</v>
      </c>
      <c r="J281" s="2264"/>
      <c r="K281" s="2264"/>
      <c r="L281" s="2264"/>
      <c r="M281" s="2264"/>
      <c r="N281" s="2265"/>
      <c r="O281" s="12"/>
      <c r="P281" s="12"/>
      <c r="Q281" s="12"/>
    </row>
    <row r="282" spans="1:17" ht="20.100000000000001" customHeight="1" thickBot="1">
      <c r="A282" s="2239"/>
      <c r="B282" s="2249"/>
      <c r="C282" s="2250"/>
      <c r="D282" s="2250"/>
      <c r="E282" s="2250"/>
      <c r="F282" s="2250"/>
      <c r="G282" s="2188"/>
      <c r="H282" s="4"/>
      <c r="I282" s="2266"/>
      <c r="J282" s="2267"/>
      <c r="K282" s="2267"/>
      <c r="L282" s="2267"/>
      <c r="M282" s="2267"/>
      <c r="N282" s="2268"/>
      <c r="O282" s="12"/>
      <c r="P282" s="12"/>
      <c r="Q282" s="12"/>
    </row>
    <row r="283" spans="1:17" ht="20.100000000000001" customHeight="1" thickBot="1">
      <c r="A283" s="2239"/>
      <c r="B283" s="2249"/>
      <c r="C283" s="2250"/>
      <c r="D283" s="2250"/>
      <c r="E283" s="2250"/>
      <c r="F283" s="2250"/>
      <c r="G283" s="2188"/>
      <c r="H283" s="4"/>
      <c r="I283" s="12"/>
      <c r="J283" s="12"/>
      <c r="K283" s="12"/>
      <c r="L283" s="12"/>
      <c r="M283" s="12"/>
      <c r="N283" s="12"/>
      <c r="O283" s="12"/>
      <c r="P283" s="12"/>
      <c r="Q283" s="12"/>
    </row>
    <row r="284" spans="1:17" ht="20.100000000000001" customHeight="1">
      <c r="A284" s="2239"/>
      <c r="B284" s="2249"/>
      <c r="C284" s="2250"/>
      <c r="D284" s="2250"/>
      <c r="E284" s="2250"/>
      <c r="F284" s="2250"/>
      <c r="G284" s="2188"/>
      <c r="H284" s="4"/>
      <c r="I284" s="2125" t="s">
        <v>1789</v>
      </c>
      <c r="J284" s="2126"/>
      <c r="K284" s="2126"/>
      <c r="L284" s="2126"/>
      <c r="M284" s="2127"/>
      <c r="O284" s="12"/>
      <c r="P284" s="12"/>
      <c r="Q284" s="12"/>
    </row>
    <row r="285" spans="1:17" ht="20.100000000000001" customHeight="1">
      <c r="A285" s="2239"/>
      <c r="B285" s="2249"/>
      <c r="C285" s="2250"/>
      <c r="D285" s="2250"/>
      <c r="E285" s="2250"/>
      <c r="F285" s="2250"/>
      <c r="G285" s="2188"/>
      <c r="H285" s="4"/>
      <c r="I285" s="2132"/>
      <c r="J285" s="2133"/>
      <c r="K285" s="2133"/>
      <c r="L285" s="2133"/>
      <c r="M285" s="2134"/>
    </row>
    <row r="286" spans="1:17" ht="20.100000000000001" customHeight="1">
      <c r="A286" s="2239"/>
      <c r="B286" s="2249"/>
      <c r="C286" s="2250"/>
      <c r="D286" s="2250"/>
      <c r="E286" s="2250"/>
      <c r="F286" s="2250"/>
      <c r="G286" s="2188"/>
      <c r="H286" s="4"/>
      <c r="I286" s="2132"/>
      <c r="J286" s="2133"/>
      <c r="K286" s="2133"/>
      <c r="L286" s="2133"/>
      <c r="M286" s="2134"/>
    </row>
    <row r="287" spans="1:17" ht="20.100000000000001" customHeight="1">
      <c r="A287" s="2239"/>
      <c r="B287" s="2269" t="s">
        <v>1790</v>
      </c>
      <c r="C287" s="2270"/>
      <c r="D287" s="2270"/>
      <c r="E287" s="2270"/>
      <c r="F287" s="2270"/>
      <c r="G287" s="2188"/>
      <c r="H287" s="4"/>
      <c r="I287" s="2231" t="s">
        <v>1767</v>
      </c>
      <c r="J287" s="2232" t="s">
        <v>1768</v>
      </c>
      <c r="K287" s="2232" t="s">
        <v>1769</v>
      </c>
      <c r="L287" s="2232" t="s">
        <v>1791</v>
      </c>
      <c r="M287" s="2235" t="s">
        <v>1777</v>
      </c>
    </row>
    <row r="288" spans="1:17" ht="20.100000000000001" customHeight="1">
      <c r="A288" s="2239"/>
      <c r="B288" s="2269"/>
      <c r="C288" s="2270"/>
      <c r="D288" s="2270"/>
      <c r="E288" s="2270"/>
      <c r="F288" s="2270"/>
      <c r="G288" s="2188"/>
      <c r="H288" s="4"/>
      <c r="I288" s="2231"/>
      <c r="J288" s="2232"/>
      <c r="K288" s="2232"/>
      <c r="L288" s="2232"/>
      <c r="M288" s="2235"/>
    </row>
    <row r="289" spans="1:17" ht="20.100000000000001" customHeight="1" thickBot="1">
      <c r="A289" s="2239"/>
      <c r="B289" s="2271"/>
      <c r="C289" s="2272"/>
      <c r="D289" s="2272"/>
      <c r="E289" s="2272"/>
      <c r="F289" s="2272"/>
      <c r="G289" s="2273"/>
      <c r="H289" s="4"/>
      <c r="I289" s="2243">
        <v>1</v>
      </c>
      <c r="J289" s="2274">
        <v>22</v>
      </c>
      <c r="K289" s="2275">
        <f>J289/2</f>
        <v>11</v>
      </c>
      <c r="L289" s="2274">
        <v>1</v>
      </c>
      <c r="M289" s="2276">
        <f>((PI()*(K289^2)*L289))*I289</f>
        <v>380.13271108436498</v>
      </c>
    </row>
    <row r="290" spans="1:17" ht="20.100000000000001" customHeight="1">
      <c r="B290" s="4"/>
      <c r="C290" s="4"/>
      <c r="D290" s="4"/>
      <c r="E290" s="1930"/>
      <c r="F290" s="1930"/>
      <c r="G290" s="4"/>
      <c r="H290" s="4"/>
      <c r="I290" s="2243"/>
      <c r="J290" s="2274"/>
      <c r="K290" s="2275"/>
      <c r="L290" s="2274"/>
      <c r="M290" s="2276"/>
    </row>
    <row r="291" spans="1:17" ht="20.100000000000001" customHeight="1">
      <c r="B291" s="2277" t="s">
        <v>1792</v>
      </c>
      <c r="C291" s="2278"/>
      <c r="D291" s="2278"/>
      <c r="E291" s="2278"/>
      <c r="F291" s="2278"/>
      <c r="G291" s="2279"/>
      <c r="H291" s="4"/>
      <c r="I291" s="2231" t="s">
        <v>1767</v>
      </c>
      <c r="J291" s="2232" t="s">
        <v>1768</v>
      </c>
      <c r="K291" s="2232" t="s">
        <v>1791</v>
      </c>
      <c r="L291" s="2232"/>
      <c r="M291" s="2235" t="s">
        <v>1777</v>
      </c>
    </row>
    <row r="292" spans="1:17" ht="20.100000000000001" customHeight="1">
      <c r="B292" s="2277"/>
      <c r="C292" s="2278"/>
      <c r="D292" s="2278"/>
      <c r="E292" s="2278"/>
      <c r="F292" s="2278"/>
      <c r="G292" s="2279"/>
      <c r="H292" s="4"/>
      <c r="I292" s="2231"/>
      <c r="J292" s="2232"/>
      <c r="K292" s="2232"/>
      <c r="L292" s="2232"/>
      <c r="M292" s="2235"/>
    </row>
    <row r="293" spans="1:17" ht="20.100000000000001" customHeight="1">
      <c r="B293" s="2280" t="s">
        <v>1783</v>
      </c>
      <c r="C293" s="2281" t="s">
        <v>1784</v>
      </c>
      <c r="D293" s="2281" t="s">
        <v>1785</v>
      </c>
      <c r="E293" s="2281" t="s">
        <v>1791</v>
      </c>
      <c r="F293" s="2281" t="s">
        <v>1777</v>
      </c>
      <c r="G293" s="2282"/>
      <c r="H293" s="4"/>
      <c r="I293" s="2243">
        <v>1</v>
      </c>
      <c r="J293" s="2244">
        <v>22</v>
      </c>
      <c r="K293" s="2244">
        <v>1</v>
      </c>
      <c r="L293" s="2283"/>
      <c r="M293" s="2276">
        <f>(((J293/2)*(J293/2)*3.1416)*K293)*I293</f>
        <v>380.1336</v>
      </c>
    </row>
    <row r="294" spans="1:17" ht="20.100000000000001" customHeight="1">
      <c r="B294" s="2280"/>
      <c r="C294" s="2281"/>
      <c r="D294" s="2281"/>
      <c r="E294" s="2281"/>
      <c r="F294" s="2281"/>
      <c r="G294" s="2282"/>
      <c r="H294" s="4"/>
      <c r="I294" s="2243"/>
      <c r="J294" s="2244"/>
      <c r="K294" s="2244"/>
      <c r="L294" s="2283"/>
      <c r="M294" s="2276"/>
    </row>
    <row r="295" spans="1:17" ht="20.100000000000001" customHeight="1">
      <c r="B295" s="2243">
        <v>1</v>
      </c>
      <c r="C295" s="2244">
        <v>30</v>
      </c>
      <c r="D295" s="2244">
        <v>20</v>
      </c>
      <c r="E295" s="2274">
        <v>1</v>
      </c>
      <c r="F295" s="2284">
        <f>((C295*D295)*E295)*B295</f>
        <v>600</v>
      </c>
      <c r="G295" s="2285"/>
      <c r="H295" s="4"/>
      <c r="I295" s="2231" t="s">
        <v>1767</v>
      </c>
      <c r="J295" s="2232" t="s">
        <v>1768</v>
      </c>
      <c r="K295" s="2232" t="s">
        <v>1791</v>
      </c>
      <c r="L295" s="2232" t="s">
        <v>1765</v>
      </c>
      <c r="M295" s="2235" t="s">
        <v>1777</v>
      </c>
    </row>
    <row r="296" spans="1:17" ht="20.100000000000001" customHeight="1">
      <c r="B296" s="2243"/>
      <c r="C296" s="2244"/>
      <c r="D296" s="2244"/>
      <c r="E296" s="2274"/>
      <c r="F296" s="2284"/>
      <c r="G296" s="2285"/>
      <c r="H296" s="4"/>
      <c r="I296" s="2231"/>
      <c r="J296" s="2232"/>
      <c r="K296" s="2232"/>
      <c r="L296" s="2232"/>
      <c r="M296" s="2235"/>
    </row>
    <row r="297" spans="1:17" ht="20.100000000000001" customHeight="1">
      <c r="B297" s="2286" t="s">
        <v>1786</v>
      </c>
      <c r="C297" s="2287"/>
      <c r="D297" s="2287"/>
      <c r="E297" s="2287"/>
      <c r="F297" s="2287"/>
      <c r="G297" s="2288"/>
      <c r="H297" s="4"/>
      <c r="I297" s="2243">
        <v>1</v>
      </c>
      <c r="J297" s="2244">
        <v>22</v>
      </c>
      <c r="K297" s="2244">
        <v>1</v>
      </c>
      <c r="L297" s="2289">
        <v>3</v>
      </c>
      <c r="M297" s="2276">
        <f>(((J297/2)*(J297/2)*PI()*K297)*I297)/L297</f>
        <v>126.71090369478833</v>
      </c>
    </row>
    <row r="298" spans="1:17" ht="20.100000000000001" customHeight="1">
      <c r="B298" s="2290" t="s">
        <v>143</v>
      </c>
      <c r="C298" s="2291"/>
      <c r="D298" s="2291"/>
      <c r="E298" s="2291"/>
      <c r="F298" s="2291"/>
      <c r="G298" s="2292"/>
      <c r="H298" s="4"/>
      <c r="I298" s="2243"/>
      <c r="J298" s="2244"/>
      <c r="K298" s="2244"/>
      <c r="L298" s="2289"/>
      <c r="M298" s="2276"/>
    </row>
    <row r="299" spans="1:17" ht="20.100000000000001" customHeight="1" thickBot="1">
      <c r="B299" s="2293"/>
      <c r="C299" s="2294"/>
      <c r="D299" s="2294"/>
      <c r="E299" s="2294"/>
      <c r="F299" s="2294"/>
      <c r="G299" s="2295"/>
      <c r="H299" s="4"/>
      <c r="I299" s="2286" t="s">
        <v>1786</v>
      </c>
      <c r="J299" s="2287"/>
      <c r="K299" s="2287"/>
      <c r="L299" s="2287"/>
      <c r="M299" s="2288"/>
    </row>
    <row r="300" spans="1:17" ht="20.100000000000001" customHeight="1">
      <c r="B300" s="4"/>
      <c r="C300" s="4"/>
      <c r="D300" s="4"/>
      <c r="E300" s="1930"/>
      <c r="F300" s="1930"/>
      <c r="G300" s="4"/>
      <c r="H300" s="4"/>
      <c r="I300" s="2296" t="s">
        <v>143</v>
      </c>
      <c r="J300" s="2297"/>
      <c r="K300" s="2297"/>
      <c r="L300" s="2297"/>
      <c r="M300" s="2298"/>
    </row>
    <row r="301" spans="1:17" ht="20.100000000000001" customHeight="1" thickBot="1">
      <c r="B301" s="4"/>
      <c r="C301" s="4"/>
      <c r="D301" s="4"/>
      <c r="E301" s="1930"/>
      <c r="F301" s="1930"/>
      <c r="G301" s="4"/>
      <c r="H301" s="4"/>
      <c r="I301" s="2299"/>
      <c r="J301" s="2300"/>
      <c r="K301" s="2300"/>
      <c r="L301" s="2300"/>
      <c r="M301" s="2301"/>
      <c r="N301" s="12"/>
    </row>
    <row r="302" spans="1:17" ht="20.100000000000001" customHeight="1">
      <c r="A302" s="4"/>
      <c r="B302" s="4"/>
      <c r="C302" s="4"/>
      <c r="D302" s="4"/>
      <c r="E302" s="1930"/>
      <c r="F302" s="1930"/>
      <c r="G302" s="4"/>
      <c r="H302" s="12"/>
      <c r="I302" s="12"/>
      <c r="J302" s="12"/>
      <c r="K302" s="12"/>
      <c r="L302" s="12"/>
      <c r="M302" s="12"/>
      <c r="N302" s="12"/>
    </row>
    <row r="303" spans="1:17" ht="20.100000000000001" customHeight="1">
      <c r="B303" s="2302" t="s">
        <v>1793</v>
      </c>
      <c r="C303" s="2303"/>
      <c r="D303" s="2303"/>
      <c r="E303" s="2303"/>
      <c r="F303" s="2303"/>
      <c r="G303" s="2303"/>
      <c r="H303" s="2303"/>
      <c r="I303" s="2303"/>
      <c r="J303" s="2303"/>
      <c r="K303" s="2303"/>
      <c r="L303" s="12"/>
      <c r="M303" s="12"/>
      <c r="N303" s="12"/>
      <c r="O303" s="12"/>
      <c r="P303" s="12"/>
      <c r="Q303" s="12"/>
    </row>
    <row r="304" spans="1:17" ht="20.100000000000001" customHeight="1">
      <c r="B304" s="2302"/>
      <c r="C304" s="2303"/>
      <c r="D304" s="2303"/>
      <c r="E304" s="2303"/>
      <c r="F304" s="2303"/>
      <c r="G304" s="2303"/>
      <c r="H304" s="2303"/>
      <c r="I304" s="2303"/>
      <c r="J304" s="2303"/>
      <c r="K304" s="2303"/>
      <c r="L304" s="12"/>
      <c r="M304" s="12"/>
      <c r="N304" s="12"/>
      <c r="O304" s="12"/>
      <c r="P304" s="12"/>
      <c r="Q304" s="12"/>
    </row>
    <row r="305" spans="2:17" ht="20.100000000000001" customHeight="1">
      <c r="B305" s="2304" t="s">
        <v>1794</v>
      </c>
      <c r="C305" s="2305"/>
      <c r="D305" s="2305"/>
      <c r="E305" s="2305"/>
      <c r="F305" s="2305"/>
      <c r="G305" s="2305"/>
      <c r="H305" s="2305"/>
      <c r="I305" s="2305"/>
      <c r="J305" s="2305"/>
      <c r="K305" s="2306"/>
      <c r="L305" s="12"/>
      <c r="M305" s="12"/>
      <c r="N305" s="12"/>
      <c r="O305" s="12"/>
      <c r="P305" s="12"/>
      <c r="Q305" s="12"/>
    </row>
    <row r="306" spans="2:17" ht="20.100000000000001" customHeight="1">
      <c r="B306" s="36"/>
      <c r="C306" s="2307" t="s">
        <v>1767</v>
      </c>
      <c r="D306" s="2307"/>
      <c r="E306" s="2307" t="s">
        <v>1768</v>
      </c>
      <c r="F306" s="2307"/>
      <c r="G306" s="2307" t="s">
        <v>1791</v>
      </c>
      <c r="H306" s="2307"/>
      <c r="I306" s="2308" t="s">
        <v>1795</v>
      </c>
      <c r="J306" s="2308"/>
      <c r="K306" s="2309" t="s">
        <v>1777</v>
      </c>
      <c r="L306" s="12"/>
      <c r="M306" s="12"/>
      <c r="N306" s="12"/>
      <c r="O306" s="12"/>
      <c r="P306" s="12"/>
      <c r="Q306" s="12"/>
    </row>
    <row r="307" spans="2:17" ht="20.100000000000001" customHeight="1">
      <c r="B307" s="2310" t="s">
        <v>1</v>
      </c>
      <c r="C307" s="2311">
        <v>1</v>
      </c>
      <c r="D307" s="2311"/>
      <c r="E307" s="2244">
        <v>26</v>
      </c>
      <c r="F307" s="2244"/>
      <c r="G307" s="2244">
        <v>4</v>
      </c>
      <c r="H307" s="2244"/>
      <c r="I307" s="2312">
        <f>(I311/K311)*K307</f>
        <v>0.47499999999999998</v>
      </c>
      <c r="J307" s="2312"/>
      <c r="K307" s="2276">
        <f>(((E307/2)*(E307/2)*PI())*G307)*C307</f>
        <v>2123.7166338267002</v>
      </c>
      <c r="L307" s="12"/>
      <c r="M307" s="12"/>
      <c r="N307" s="12"/>
      <c r="O307" s="12"/>
      <c r="P307" s="12"/>
      <c r="Q307" s="12"/>
    </row>
    <row r="308" spans="2:17" ht="20.100000000000001" customHeight="1">
      <c r="B308" s="2310"/>
      <c r="C308" s="2311"/>
      <c r="D308" s="2311"/>
      <c r="E308" s="2244"/>
      <c r="F308" s="2244"/>
      <c r="G308" s="2244"/>
      <c r="H308" s="2244"/>
      <c r="I308" s="2312"/>
      <c r="J308" s="2312"/>
      <c r="K308" s="2276"/>
      <c r="L308" s="12"/>
      <c r="M308" s="12"/>
      <c r="N308" s="12"/>
      <c r="O308" s="12"/>
      <c r="P308" s="12"/>
      <c r="Q308" s="12"/>
    </row>
    <row r="309" spans="2:17" ht="20.100000000000001" customHeight="1" thickBot="1">
      <c r="B309" s="36"/>
      <c r="C309" s="2313"/>
      <c r="D309" s="681"/>
      <c r="E309" s="2314"/>
      <c r="F309" s="681"/>
      <c r="G309" s="2314"/>
      <c r="H309" s="681"/>
      <c r="I309" s="2315"/>
      <c r="J309" s="681"/>
      <c r="K309" s="2309"/>
      <c r="L309" s="12"/>
      <c r="M309" s="12"/>
      <c r="N309" s="12"/>
      <c r="O309" s="12"/>
      <c r="P309" s="12"/>
      <c r="Q309" s="12"/>
    </row>
    <row r="310" spans="2:17" ht="20.100000000000001" customHeight="1">
      <c r="B310" s="2316" t="s">
        <v>1796</v>
      </c>
      <c r="C310" s="2317"/>
      <c r="D310" s="2317"/>
      <c r="E310" s="2317"/>
      <c r="F310" s="2317"/>
      <c r="G310" s="2317"/>
      <c r="H310" s="2317"/>
      <c r="I310" s="2317"/>
      <c r="J310" s="2317"/>
      <c r="K310" s="2318"/>
      <c r="L310" s="12"/>
      <c r="M310" s="12"/>
      <c r="N310" s="12"/>
      <c r="O310" s="12"/>
      <c r="P310" s="12"/>
      <c r="Q310" s="12"/>
    </row>
    <row r="311" spans="2:17" ht="20.100000000000001" customHeight="1">
      <c r="B311" s="2319" t="s">
        <v>0</v>
      </c>
      <c r="C311" s="2320">
        <v>1</v>
      </c>
      <c r="D311" s="2320"/>
      <c r="E311" s="2321">
        <v>26</v>
      </c>
      <c r="F311" s="2321"/>
      <c r="G311" s="2321">
        <v>4</v>
      </c>
      <c r="H311" s="2321"/>
      <c r="I311" s="2322">
        <v>0.47499999999999998</v>
      </c>
      <c r="J311" s="2322"/>
      <c r="K311" s="2323">
        <f>(((E311/2)*(E311/2)*PI())*G311)*C311</f>
        <v>2123.7166338267002</v>
      </c>
      <c r="L311" s="12"/>
      <c r="M311" s="12"/>
      <c r="N311" s="12"/>
      <c r="O311" s="12"/>
      <c r="P311" s="12"/>
      <c r="Q311" s="12"/>
    </row>
    <row r="312" spans="2:17" ht="20.100000000000001" customHeight="1">
      <c r="B312" s="2319"/>
      <c r="C312" s="2320"/>
      <c r="D312" s="2320"/>
      <c r="E312" s="2321"/>
      <c r="F312" s="2321"/>
      <c r="G312" s="2321"/>
      <c r="H312" s="2321"/>
      <c r="I312" s="2322"/>
      <c r="J312" s="2322"/>
      <c r="K312" s="2323"/>
      <c r="L312" s="12"/>
      <c r="M312" s="12"/>
      <c r="N312" s="12"/>
      <c r="O312" s="12"/>
      <c r="P312" s="12"/>
      <c r="Q312" s="12"/>
    </row>
    <row r="313" spans="2:17" ht="20.100000000000001" customHeight="1">
      <c r="B313" s="2324" t="s">
        <v>1797</v>
      </c>
      <c r="C313" s="2325"/>
      <c r="D313" s="2325"/>
      <c r="E313" s="2325"/>
      <c r="F313" s="2325"/>
      <c r="G313" s="2325"/>
      <c r="H313" s="2325"/>
      <c r="I313" s="2325"/>
      <c r="J313" s="2325"/>
      <c r="K313" s="2326"/>
      <c r="L313" s="12"/>
      <c r="M313" s="12"/>
      <c r="N313" s="12"/>
      <c r="O313" s="12"/>
      <c r="P313" s="12"/>
      <c r="Q313" s="12"/>
    </row>
    <row r="314" spans="2:17" ht="20.100000000000001" customHeight="1">
      <c r="B314" s="2327" t="s">
        <v>1</v>
      </c>
      <c r="C314" s="2328" t="s">
        <v>1798</v>
      </c>
      <c r="D314" s="2328"/>
      <c r="E314" s="2328"/>
      <c r="F314" s="2328"/>
      <c r="G314" s="2328"/>
      <c r="H314" s="2328"/>
      <c r="I314" s="2328"/>
      <c r="J314" s="2328"/>
      <c r="K314" s="2329"/>
      <c r="L314" s="12"/>
      <c r="M314" s="12"/>
      <c r="N314" s="12"/>
      <c r="O314" s="12"/>
      <c r="P314" s="12"/>
      <c r="Q314" s="12"/>
    </row>
    <row r="315" spans="2:17" ht="20.100000000000001" customHeight="1">
      <c r="B315" s="2330" t="s">
        <v>0</v>
      </c>
      <c r="C315" s="2331" t="s">
        <v>1799</v>
      </c>
      <c r="D315" s="2331"/>
      <c r="E315" s="2331"/>
      <c r="F315" s="2331"/>
      <c r="G315" s="2331"/>
      <c r="H315" s="2331"/>
      <c r="I315" s="2331"/>
      <c r="J315" s="2331"/>
      <c r="K315" s="2332"/>
      <c r="L315" s="12"/>
      <c r="M315" s="12"/>
      <c r="N315" s="12"/>
      <c r="O315" s="12"/>
      <c r="P315" s="12"/>
      <c r="Q315" s="12"/>
    </row>
    <row r="316" spans="2:17" ht="20.100000000000001" customHeight="1">
      <c r="B316" s="2330"/>
      <c r="C316" s="2331"/>
      <c r="D316" s="2331"/>
      <c r="E316" s="2331"/>
      <c r="F316" s="2331"/>
      <c r="G316" s="2331"/>
      <c r="H316" s="2331"/>
      <c r="I316" s="2331"/>
      <c r="J316" s="2331"/>
      <c r="K316" s="2332"/>
      <c r="L316" s="12"/>
      <c r="M316" s="12"/>
      <c r="N316" s="12"/>
      <c r="O316" s="12"/>
      <c r="P316" s="12"/>
      <c r="Q316" s="12"/>
    </row>
    <row r="317" spans="2:17" ht="20.100000000000001" customHeight="1">
      <c r="B317" s="2333"/>
      <c r="C317" s="2334"/>
      <c r="D317" s="2334"/>
      <c r="E317" s="2334"/>
      <c r="F317" s="2334"/>
      <c r="G317" s="2334"/>
      <c r="H317" s="2334"/>
      <c r="I317" s="2334"/>
      <c r="J317" s="2334"/>
      <c r="K317" s="2335"/>
      <c r="L317" s="12"/>
      <c r="M317" s="12"/>
      <c r="N317" s="12"/>
      <c r="O317" s="12"/>
      <c r="P317" s="12"/>
      <c r="Q317" s="12"/>
    </row>
    <row r="318" spans="2:17" ht="20.100000000000001" customHeight="1">
      <c r="B318" s="2336" t="s">
        <v>1800</v>
      </c>
      <c r="C318" s="2337"/>
      <c r="D318" s="2337"/>
      <c r="E318" s="2337"/>
      <c r="F318" s="2338"/>
      <c r="G318" s="2338"/>
      <c r="H318" s="2338"/>
      <c r="I318" s="2339" t="s">
        <v>1801</v>
      </c>
      <c r="J318" s="2340">
        <f>SUM(D319:D320,G319:G320,J319:J320)</f>
        <v>0.47500000000000003</v>
      </c>
      <c r="K318" s="2341"/>
      <c r="L318" s="12"/>
      <c r="M318" s="12"/>
      <c r="N318" s="12"/>
      <c r="O318" s="12"/>
      <c r="P318" s="12"/>
      <c r="Q318" s="12"/>
    </row>
    <row r="319" spans="2:17" ht="20.100000000000001" customHeight="1">
      <c r="B319" s="2342" t="s">
        <v>1802</v>
      </c>
      <c r="C319" s="2343"/>
      <c r="D319" s="2344">
        <v>0.25</v>
      </c>
      <c r="E319" s="2343" t="s">
        <v>1803</v>
      </c>
      <c r="F319" s="2343"/>
      <c r="G319" s="2344">
        <v>5.0000000000000001E-3</v>
      </c>
      <c r="H319" s="2343" t="s">
        <v>1804</v>
      </c>
      <c r="I319" s="2343"/>
      <c r="J319" s="2344">
        <v>2.5000000000000001E-2</v>
      </c>
      <c r="K319" s="2345"/>
      <c r="L319" s="12"/>
      <c r="M319" s="12"/>
      <c r="N319" s="12"/>
      <c r="O319" s="12"/>
      <c r="P319" s="12"/>
      <c r="Q319" s="12"/>
    </row>
    <row r="320" spans="2:17" ht="20.100000000000001" customHeight="1">
      <c r="B320" s="2346" t="s">
        <v>1805</v>
      </c>
      <c r="C320" s="2347"/>
      <c r="D320" s="2348">
        <v>0.125</v>
      </c>
      <c r="E320" s="2347" t="s">
        <v>1806</v>
      </c>
      <c r="F320" s="2347"/>
      <c r="G320" s="2348">
        <v>0.02</v>
      </c>
      <c r="H320" s="2347" t="s">
        <v>1807</v>
      </c>
      <c r="I320" s="2347"/>
      <c r="J320" s="2348">
        <v>0.05</v>
      </c>
      <c r="K320" s="2349"/>
      <c r="L320" s="12"/>
      <c r="M320" s="12"/>
      <c r="N320" s="12"/>
      <c r="O320" s="12"/>
      <c r="P320" s="12"/>
      <c r="Q320" s="12"/>
    </row>
    <row r="321" spans="2:17" ht="20.100000000000001" customHeight="1">
      <c r="B321" s="2222" t="s">
        <v>143</v>
      </c>
      <c r="C321" s="2223"/>
      <c r="D321" s="2223"/>
      <c r="E321" s="2223"/>
      <c r="F321" s="2223"/>
      <c r="G321" s="2223"/>
      <c r="H321" s="2223"/>
      <c r="I321" s="2223"/>
      <c r="J321" s="2223"/>
      <c r="K321" s="2224"/>
      <c r="L321" s="12"/>
      <c r="M321" s="12"/>
      <c r="N321" s="12"/>
      <c r="O321" s="12"/>
      <c r="P321" s="12"/>
      <c r="Q321" s="12"/>
    </row>
    <row r="322" spans="2:17" ht="20.100000000000001" customHeight="1" thickBot="1">
      <c r="B322" s="2228"/>
      <c r="C322" s="2229"/>
      <c r="D322" s="2229"/>
      <c r="E322" s="2229"/>
      <c r="F322" s="2229"/>
      <c r="G322" s="2229"/>
      <c r="H322" s="2229"/>
      <c r="I322" s="2229"/>
      <c r="J322" s="2229"/>
      <c r="K322" s="2230"/>
      <c r="L322" s="12"/>
      <c r="M322" s="12"/>
      <c r="N322" s="12"/>
      <c r="O322" s="12"/>
      <c r="P322" s="12"/>
      <c r="Q322" s="12"/>
    </row>
    <row r="323" spans="2:17" ht="20.100000000000001" customHeight="1" thickBot="1">
      <c r="B323" s="4"/>
      <c r="C323" s="4"/>
      <c r="D323" s="4"/>
      <c r="E323" s="1930"/>
      <c r="F323" s="1930"/>
      <c r="G323" s="4"/>
      <c r="H323" s="4"/>
      <c r="I323" s="4"/>
      <c r="J323" s="4"/>
      <c r="K323" s="4"/>
      <c r="L323" s="12"/>
      <c r="M323" s="12"/>
      <c r="N323" s="12"/>
      <c r="O323" s="12"/>
      <c r="P323" s="12"/>
      <c r="Q323" s="12"/>
    </row>
    <row r="324" spans="2:17" ht="20.100000000000001" customHeight="1">
      <c r="B324" s="2350" t="s">
        <v>1808</v>
      </c>
      <c r="C324" s="2350"/>
      <c r="D324" s="2350"/>
      <c r="E324" s="2350"/>
      <c r="F324" s="2350"/>
      <c r="G324" s="2350"/>
      <c r="H324" s="2350"/>
      <c r="I324" s="2350"/>
      <c r="J324" s="2350"/>
      <c r="K324" s="2350"/>
      <c r="L324" s="2350"/>
      <c r="M324" s="2350"/>
      <c r="N324" s="2351"/>
      <c r="O324" s="12"/>
      <c r="P324" s="12"/>
      <c r="Q324" s="12"/>
    </row>
    <row r="325" spans="2:17" ht="20.100000000000001" customHeight="1">
      <c r="B325" s="2352"/>
      <c r="C325" s="2352"/>
      <c r="D325" s="2352"/>
      <c r="E325" s="2352"/>
      <c r="F325" s="2352"/>
      <c r="G325" s="2352"/>
      <c r="H325" s="2352"/>
      <c r="I325" s="2352"/>
      <c r="J325" s="2352"/>
      <c r="K325" s="2352"/>
      <c r="L325" s="2352"/>
      <c r="M325" s="2352"/>
      <c r="N325" s="2353"/>
      <c r="O325" s="12"/>
      <c r="P325" s="12"/>
      <c r="Q325" s="12"/>
    </row>
    <row r="326" spans="2:17" ht="20.100000000000001" customHeight="1">
      <c r="B326" s="2352"/>
      <c r="C326" s="2352"/>
      <c r="D326" s="2352"/>
      <c r="E326" s="2352"/>
      <c r="F326" s="2352"/>
      <c r="G326" s="2352"/>
      <c r="H326" s="2352"/>
      <c r="I326" s="2352"/>
      <c r="J326" s="2352"/>
      <c r="K326" s="2352"/>
      <c r="L326" s="2352"/>
      <c r="M326" s="2352"/>
      <c r="N326" s="2353"/>
      <c r="O326" s="12"/>
      <c r="P326" s="12"/>
      <c r="Q326" s="12"/>
    </row>
    <row r="327" spans="2:17" ht="20.100000000000001" customHeight="1">
      <c r="B327" s="2354"/>
      <c r="C327" s="2355" t="s">
        <v>1809</v>
      </c>
      <c r="D327" s="2355"/>
      <c r="E327" s="2355"/>
      <c r="F327" s="2355"/>
      <c r="G327" s="2355"/>
      <c r="H327" s="2355"/>
      <c r="I327" s="2355"/>
      <c r="J327" s="2355"/>
      <c r="K327" s="2355"/>
      <c r="L327" s="2355"/>
      <c r="M327" s="2355"/>
      <c r="N327" s="2137"/>
      <c r="O327" s="12"/>
      <c r="P327" s="12"/>
      <c r="Q327" s="12"/>
    </row>
    <row r="328" spans="2:17" ht="20.100000000000001" customHeight="1">
      <c r="B328" s="2354"/>
      <c r="C328" s="2356" t="s">
        <v>1810</v>
      </c>
      <c r="D328" s="2356"/>
      <c r="E328" s="2356"/>
      <c r="F328" s="2356"/>
      <c r="G328" s="2356"/>
      <c r="H328" s="2356"/>
      <c r="I328" s="2356"/>
      <c r="J328" s="2356"/>
      <c r="K328" s="2356"/>
      <c r="L328" s="2356"/>
      <c r="M328" s="2356"/>
      <c r="N328" s="2137"/>
      <c r="O328" s="12"/>
      <c r="P328" s="12"/>
      <c r="Q328" s="12"/>
    </row>
    <row r="329" spans="2:17" ht="20.100000000000001" customHeight="1">
      <c r="B329" s="2354"/>
      <c r="C329" s="2357" t="s">
        <v>1811</v>
      </c>
      <c r="D329" s="2357"/>
      <c r="E329" s="2357"/>
      <c r="F329" s="2357"/>
      <c r="G329" s="2357"/>
      <c r="H329" s="2357"/>
      <c r="I329" s="2357"/>
      <c r="J329" s="2357"/>
      <c r="K329" s="2357"/>
      <c r="L329" s="2357"/>
      <c r="M329" s="2357"/>
      <c r="N329" s="2137"/>
      <c r="O329" s="12"/>
      <c r="P329" s="12"/>
      <c r="Q329" s="12"/>
    </row>
    <row r="330" spans="2:17" ht="20.100000000000001" customHeight="1" thickBot="1">
      <c r="B330" s="2354"/>
      <c r="C330" s="2358"/>
      <c r="D330" s="2358"/>
      <c r="E330" s="2358"/>
      <c r="F330" s="2358"/>
      <c r="G330" s="2358"/>
      <c r="H330" s="2358"/>
      <c r="I330" s="2358"/>
      <c r="J330" s="2358"/>
      <c r="K330" s="2358"/>
      <c r="L330" s="2358"/>
      <c r="M330" s="2358"/>
      <c r="N330" s="2137"/>
      <c r="O330" s="12"/>
      <c r="P330" s="12"/>
      <c r="Q330" s="12"/>
    </row>
    <row r="331" spans="2:17" ht="20.100000000000001" customHeight="1">
      <c r="B331" s="2354"/>
      <c r="C331" s="2359"/>
      <c r="D331" s="2317" t="s">
        <v>1794</v>
      </c>
      <c r="E331" s="2317"/>
      <c r="F331" s="2317"/>
      <c r="G331" s="2317"/>
      <c r="H331" s="2317"/>
      <c r="I331" s="2317"/>
      <c r="J331" s="2317"/>
      <c r="K331" s="2317"/>
      <c r="L331" s="2317"/>
      <c r="M331" s="2317"/>
      <c r="N331" s="2137"/>
      <c r="O331" s="12"/>
      <c r="P331" s="12"/>
      <c r="Q331" s="12"/>
    </row>
    <row r="332" spans="2:17" ht="20.100000000000001" customHeight="1">
      <c r="B332" s="2354"/>
      <c r="C332" s="2360" t="s">
        <v>1812</v>
      </c>
      <c r="D332" s="2361" t="s">
        <v>1813</v>
      </c>
      <c r="E332" s="2361" t="s">
        <v>1814</v>
      </c>
      <c r="F332" s="2362" t="s">
        <v>1815</v>
      </c>
      <c r="G332" s="2362" t="s">
        <v>1816</v>
      </c>
      <c r="H332" s="2363" t="s">
        <v>1817</v>
      </c>
      <c r="I332" s="2363" t="s">
        <v>1818</v>
      </c>
      <c r="J332" s="2364"/>
      <c r="K332" s="2364"/>
      <c r="L332" s="2232" t="s">
        <v>1819</v>
      </c>
      <c r="M332" s="2362" t="s">
        <v>1820</v>
      </c>
      <c r="N332" s="2137"/>
      <c r="O332" s="12"/>
      <c r="P332" s="12"/>
      <c r="Q332" s="12"/>
    </row>
    <row r="333" spans="2:17" ht="20.100000000000001" customHeight="1">
      <c r="B333" s="2354"/>
      <c r="C333" s="2360"/>
      <c r="D333" s="2361"/>
      <c r="E333" s="2361"/>
      <c r="F333" s="2362"/>
      <c r="G333" s="2362"/>
      <c r="H333" s="2363"/>
      <c r="I333" s="2363"/>
      <c r="J333" s="2364"/>
      <c r="K333" s="2364"/>
      <c r="L333" s="2232"/>
      <c r="M333" s="2362"/>
      <c r="N333" s="2137"/>
      <c r="O333" s="12"/>
      <c r="P333" s="12"/>
      <c r="Q333" s="12"/>
    </row>
    <row r="334" spans="2:17" ht="20.100000000000001" customHeight="1">
      <c r="B334" s="2354"/>
      <c r="C334" s="2360"/>
      <c r="D334" s="2361"/>
      <c r="E334" s="2361"/>
      <c r="F334" s="2362"/>
      <c r="G334" s="2362"/>
      <c r="H334" s="2363"/>
      <c r="I334" s="2363"/>
      <c r="J334" s="2364"/>
      <c r="K334" s="2364"/>
      <c r="L334" s="2232"/>
      <c r="M334" s="2362"/>
      <c r="N334" s="2137"/>
      <c r="O334" s="12"/>
      <c r="P334" s="12"/>
      <c r="Q334" s="12"/>
    </row>
    <row r="335" spans="2:17" ht="20.100000000000001" customHeight="1">
      <c r="B335" s="2354"/>
      <c r="C335" s="2365" t="s">
        <v>1224</v>
      </c>
      <c r="D335" s="2365" t="s">
        <v>1224</v>
      </c>
      <c r="E335" s="2365" t="s">
        <v>1224</v>
      </c>
      <c r="F335" s="2365" t="s">
        <v>1224</v>
      </c>
      <c r="G335" s="2365" t="s">
        <v>1224</v>
      </c>
      <c r="H335" s="2365" t="s">
        <v>1224</v>
      </c>
      <c r="I335" s="2365" t="s">
        <v>1224</v>
      </c>
      <c r="J335" s="2365"/>
      <c r="K335" s="2365"/>
      <c r="L335" s="2313"/>
      <c r="M335" s="2366"/>
      <c r="N335" s="2137"/>
      <c r="O335" s="12"/>
      <c r="P335" s="12"/>
      <c r="Q335" s="12"/>
    </row>
    <row r="336" spans="2:17" ht="20.100000000000001" customHeight="1">
      <c r="B336" s="2354"/>
      <c r="C336" s="2311">
        <v>1</v>
      </c>
      <c r="D336" s="2367">
        <v>32.5</v>
      </c>
      <c r="E336" s="2367">
        <v>53</v>
      </c>
      <c r="F336" s="2274">
        <v>2.5</v>
      </c>
      <c r="G336" s="2368">
        <v>2.5</v>
      </c>
      <c r="H336" s="2368">
        <v>5</v>
      </c>
      <c r="I336" s="2368">
        <v>5</v>
      </c>
      <c r="J336" s="2369"/>
      <c r="K336" s="2369"/>
      <c r="L336" s="2370">
        <f>(L343/M348)*M340</f>
        <v>1.7392499999999997</v>
      </c>
      <c r="M336" s="2371">
        <f>(M345/M348)*M340</f>
        <v>1.75</v>
      </c>
      <c r="N336" s="2137"/>
      <c r="O336" s="12"/>
      <c r="P336" s="12"/>
      <c r="Q336" s="12"/>
    </row>
    <row r="337" spans="2:17" ht="20.100000000000001" customHeight="1">
      <c r="B337" s="2354"/>
      <c r="C337" s="2311"/>
      <c r="D337" s="2367"/>
      <c r="E337" s="2367"/>
      <c r="F337" s="2274"/>
      <c r="G337" s="2368"/>
      <c r="H337" s="2368"/>
      <c r="I337" s="2368"/>
      <c r="J337" s="2369"/>
      <c r="K337" s="2369"/>
      <c r="L337" s="2370"/>
      <c r="M337" s="2371"/>
      <c r="N337" s="2137"/>
      <c r="O337" s="12"/>
      <c r="P337" s="12"/>
      <c r="Q337" s="12"/>
    </row>
    <row r="338" spans="2:17" ht="20.100000000000001" customHeight="1">
      <c r="B338" s="2354"/>
      <c r="C338" s="2372" t="s">
        <v>1</v>
      </c>
      <c r="D338" s="2372" t="s">
        <v>0</v>
      </c>
      <c r="E338" s="2372" t="s">
        <v>4</v>
      </c>
      <c r="F338" s="2372" t="s">
        <v>9</v>
      </c>
      <c r="G338" s="2372" t="s">
        <v>5</v>
      </c>
      <c r="H338" s="2372" t="s">
        <v>7</v>
      </c>
      <c r="I338" s="2372" t="s">
        <v>8</v>
      </c>
      <c r="J338" s="2372"/>
      <c r="K338" s="2372"/>
      <c r="L338" s="2372" t="s">
        <v>10</v>
      </c>
      <c r="M338" s="2372" t="s">
        <v>12</v>
      </c>
      <c r="N338" s="2137"/>
      <c r="O338" s="12"/>
      <c r="P338" s="12"/>
      <c r="Q338" s="12"/>
    </row>
    <row r="339" spans="2:17" ht="20.100000000000001" customHeight="1">
      <c r="B339" s="2354"/>
      <c r="C339" s="2373">
        <f>(D336*E336)*C336</f>
        <v>1722.5</v>
      </c>
      <c r="D339" s="2373">
        <f>((D336*F336)*2)*C336+((E336*F336)*2)*C336</f>
        <v>427.5</v>
      </c>
      <c r="E339" s="2373">
        <f>((D336*H339)*2)*C336+((E336*H339)*2)*C336</f>
        <v>85.5</v>
      </c>
      <c r="F339" s="2373">
        <f>((D336*I339)*2)*C336+((E336*I339)*2)*C336</f>
        <v>85.5</v>
      </c>
      <c r="G339" s="2374">
        <f>G336/10</f>
        <v>0.25</v>
      </c>
      <c r="H339" s="2374">
        <f>H336/10</f>
        <v>0.5</v>
      </c>
      <c r="I339" s="2374">
        <f>I336/10</f>
        <v>0.5</v>
      </c>
      <c r="J339" s="2374"/>
      <c r="K339" s="2374"/>
      <c r="L339" s="2373">
        <f>SUM(C339:F339)</f>
        <v>2321</v>
      </c>
      <c r="M339" s="2375">
        <f>(C339*F336)/1000</f>
        <v>4.3062500000000004</v>
      </c>
      <c r="N339" s="2137"/>
      <c r="O339" s="12"/>
      <c r="P339" s="12"/>
      <c r="Q339" s="12"/>
    </row>
    <row r="340" spans="2:17" ht="20.100000000000001" customHeight="1" thickBot="1">
      <c r="B340" s="2354"/>
      <c r="C340" s="2376"/>
      <c r="D340" s="2376"/>
      <c r="E340" s="2376"/>
      <c r="F340" s="2376"/>
      <c r="G340" s="2377"/>
      <c r="H340" s="2377"/>
      <c r="I340" s="2378" t="s">
        <v>1821</v>
      </c>
      <c r="J340" s="2378"/>
      <c r="K340" s="2378"/>
      <c r="L340" s="2379" t="s">
        <v>833</v>
      </c>
      <c r="M340" s="2380">
        <f>L339*G339</f>
        <v>580.25</v>
      </c>
      <c r="N340" s="2137"/>
      <c r="O340" s="12"/>
      <c r="P340" s="12"/>
      <c r="Q340" s="12"/>
    </row>
    <row r="341" spans="2:17" ht="20.100000000000001" customHeight="1">
      <c r="B341" s="2354"/>
      <c r="C341" s="2359"/>
      <c r="D341" s="2381" t="s">
        <v>1796</v>
      </c>
      <c r="E341" s="2381"/>
      <c r="F341" s="2381"/>
      <c r="G341" s="2381"/>
      <c r="H341" s="2381"/>
      <c r="I341" s="2381"/>
      <c r="J341" s="2381"/>
      <c r="K341" s="2381"/>
      <c r="L341" s="2381"/>
      <c r="M341" s="2381"/>
      <c r="N341" s="2137"/>
      <c r="O341" s="12"/>
      <c r="P341" s="12"/>
      <c r="Q341" s="12"/>
    </row>
    <row r="342" spans="2:17" ht="20.100000000000001" customHeight="1">
      <c r="B342" s="2354"/>
      <c r="C342" s="2382" t="s">
        <v>1822</v>
      </c>
      <c r="D342" s="2382"/>
      <c r="E342" s="2382"/>
      <c r="F342" s="2382"/>
      <c r="G342" s="2382"/>
      <c r="H342" s="2382"/>
      <c r="I342" s="2382"/>
      <c r="J342" s="2382"/>
      <c r="K342" s="2382"/>
      <c r="L342" s="2382"/>
      <c r="M342" s="2383" t="s">
        <v>1224</v>
      </c>
      <c r="N342" s="2137"/>
      <c r="O342" s="12"/>
      <c r="P342" s="12"/>
      <c r="Q342" s="12"/>
    </row>
    <row r="343" spans="2:17" ht="20.100000000000001" customHeight="1">
      <c r="B343" s="2354"/>
      <c r="C343" s="2384">
        <v>4</v>
      </c>
      <c r="D343" s="2385">
        <v>32.5</v>
      </c>
      <c r="E343" s="2385">
        <v>53</v>
      </c>
      <c r="F343" s="2386">
        <v>2.5</v>
      </c>
      <c r="G343" s="2387">
        <v>2.5</v>
      </c>
      <c r="H343" s="2387">
        <v>5</v>
      </c>
      <c r="I343" s="2387">
        <v>5</v>
      </c>
      <c r="J343" s="2388"/>
      <c r="K343" s="2388"/>
      <c r="L343" s="2389">
        <f>E359</f>
        <v>6.956999999999999</v>
      </c>
      <c r="M343" s="2390">
        <v>7</v>
      </c>
      <c r="N343" s="2137"/>
      <c r="O343" s="12"/>
      <c r="P343" s="12"/>
      <c r="Q343" s="12"/>
    </row>
    <row r="344" spans="2:17" ht="20.100000000000001" customHeight="1">
      <c r="B344" s="2354"/>
      <c r="C344" s="2384"/>
      <c r="D344" s="2385"/>
      <c r="E344" s="2385"/>
      <c r="F344" s="2386"/>
      <c r="G344" s="2387"/>
      <c r="H344" s="2387"/>
      <c r="I344" s="2387"/>
      <c r="J344" s="2388"/>
      <c r="K344" s="2388"/>
      <c r="L344" s="2389"/>
      <c r="M344" s="2390"/>
      <c r="N344" s="2137"/>
      <c r="O344" s="12"/>
      <c r="P344" s="12"/>
      <c r="Q344" s="12"/>
    </row>
    <row r="345" spans="2:17" ht="20.100000000000001" customHeight="1">
      <c r="B345" s="2354"/>
      <c r="C345" s="2391">
        <f>ROW()-2</f>
        <v>343</v>
      </c>
      <c r="D345" s="2392" t="s">
        <v>1823</v>
      </c>
      <c r="E345" s="2392"/>
      <c r="F345" s="2392"/>
      <c r="G345" s="2392"/>
      <c r="H345" s="2392"/>
      <c r="I345" s="2392"/>
      <c r="J345" s="2393"/>
      <c r="K345" s="2393"/>
      <c r="L345" s="2394"/>
      <c r="M345" s="2395">
        <f>IF(ISBLANK(M343),L343,M343)</f>
        <v>7</v>
      </c>
      <c r="N345" s="2137"/>
      <c r="O345" s="12"/>
      <c r="P345" s="12"/>
      <c r="Q345" s="12"/>
    </row>
    <row r="346" spans="2:17" ht="20.100000000000001" customHeight="1">
      <c r="B346" s="2354"/>
      <c r="C346" s="2396" t="s">
        <v>1</v>
      </c>
      <c r="D346" s="2396" t="s">
        <v>0</v>
      </c>
      <c r="E346" s="2396" t="s">
        <v>4</v>
      </c>
      <c r="F346" s="2396" t="s">
        <v>9</v>
      </c>
      <c r="G346" s="2396" t="s">
        <v>5</v>
      </c>
      <c r="H346" s="2396" t="s">
        <v>7</v>
      </c>
      <c r="I346" s="2396" t="s">
        <v>8</v>
      </c>
      <c r="J346" s="2396"/>
      <c r="K346" s="2396"/>
      <c r="L346" s="2396" t="s">
        <v>10</v>
      </c>
      <c r="M346" s="2396" t="s">
        <v>12</v>
      </c>
      <c r="N346" s="2137"/>
      <c r="O346" s="12"/>
      <c r="P346" s="12"/>
      <c r="Q346" s="12"/>
    </row>
    <row r="347" spans="2:17" ht="20.100000000000001" customHeight="1">
      <c r="B347" s="2354"/>
      <c r="C347" s="2373">
        <f>(D343*E343)*C343</f>
        <v>6890</v>
      </c>
      <c r="D347" s="2373">
        <f>((D343*F343)*2)*C343+((E343*F343)*2)*C343</f>
        <v>1710</v>
      </c>
      <c r="E347" s="2373">
        <f>((D343*H347)*2)*C343+((E343*H347)*2)*C343</f>
        <v>342</v>
      </c>
      <c r="F347" s="2373">
        <f>((D343*I347)*2)*C343+((E343*I347)*2)*C343</f>
        <v>342</v>
      </c>
      <c r="G347" s="2374">
        <f>G343/10</f>
        <v>0.25</v>
      </c>
      <c r="H347" s="2374">
        <f>H343/10</f>
        <v>0.5</v>
      </c>
      <c r="I347" s="2374">
        <f>I343/10</f>
        <v>0.5</v>
      </c>
      <c r="J347" s="2374"/>
      <c r="K347" s="2374"/>
      <c r="L347" s="2373">
        <f>SUM(C347:F347)</f>
        <v>9284</v>
      </c>
      <c r="M347" s="2375">
        <f>(C347*F343)/1000</f>
        <v>17.225000000000001</v>
      </c>
      <c r="N347" s="2137"/>
      <c r="O347" s="12"/>
      <c r="P347" s="12"/>
      <c r="Q347" s="12"/>
    </row>
    <row r="348" spans="2:17" ht="20.100000000000001" customHeight="1" thickBot="1">
      <c r="B348" s="2354"/>
      <c r="C348" s="2394"/>
      <c r="D348" s="2394"/>
      <c r="E348" s="2394"/>
      <c r="F348" s="2394"/>
      <c r="G348" s="2394"/>
      <c r="H348" s="2394"/>
      <c r="I348" s="2397" t="s">
        <v>1824</v>
      </c>
      <c r="J348" s="2397"/>
      <c r="K348" s="2397"/>
      <c r="L348" s="2396" t="s">
        <v>833</v>
      </c>
      <c r="M348" s="2398">
        <f>L347*G347</f>
        <v>2321</v>
      </c>
      <c r="N348" s="2137"/>
      <c r="O348" s="12"/>
      <c r="P348" s="12"/>
      <c r="Q348" s="12"/>
    </row>
    <row r="349" spans="2:17" ht="20.100000000000001" customHeight="1">
      <c r="B349" s="2354"/>
      <c r="C349" s="2399"/>
      <c r="D349" s="2399"/>
      <c r="E349" s="2399"/>
      <c r="F349" s="2399"/>
      <c r="G349" s="2399"/>
      <c r="H349" s="2399"/>
      <c r="I349" s="2400"/>
      <c r="J349" s="2400"/>
      <c r="K349" s="2400"/>
      <c r="L349" s="2401"/>
      <c r="M349" s="2402"/>
      <c r="N349" s="2137"/>
      <c r="O349" s="12"/>
      <c r="P349" s="12"/>
      <c r="Q349" s="12"/>
    </row>
    <row r="350" spans="2:17" ht="20.100000000000001" customHeight="1">
      <c r="B350" s="2354"/>
      <c r="C350" s="2403" t="s">
        <v>1</v>
      </c>
      <c r="D350" s="2404" t="s">
        <v>1825</v>
      </c>
      <c r="E350" s="2404"/>
      <c r="F350" s="2403" t="s">
        <v>7</v>
      </c>
      <c r="G350" s="2405" t="s">
        <v>1826</v>
      </c>
      <c r="H350" s="2406"/>
      <c r="I350" s="2403" t="s">
        <v>12</v>
      </c>
      <c r="J350" s="2407" t="s">
        <v>1827</v>
      </c>
      <c r="K350" s="2407"/>
      <c r="L350" s="2407"/>
      <c r="M350" s="2407"/>
      <c r="N350" s="2137"/>
      <c r="O350" s="12"/>
      <c r="P350" s="12"/>
      <c r="Q350" s="12"/>
    </row>
    <row r="351" spans="2:17" ht="20.100000000000001" customHeight="1">
      <c r="B351" s="2354"/>
      <c r="C351" s="2403" t="s">
        <v>0</v>
      </c>
      <c r="D351" s="2404" t="s">
        <v>1828</v>
      </c>
      <c r="E351" s="2404"/>
      <c r="F351" s="2403" t="s">
        <v>8</v>
      </c>
      <c r="G351" s="2404" t="s">
        <v>1829</v>
      </c>
      <c r="H351" s="2406"/>
      <c r="I351" s="2408"/>
      <c r="J351" s="2407"/>
      <c r="K351" s="2407"/>
      <c r="L351" s="2407"/>
      <c r="M351" s="2407"/>
      <c r="N351" s="2137"/>
      <c r="O351" s="12"/>
      <c r="P351" s="12"/>
      <c r="Q351" s="12"/>
    </row>
    <row r="352" spans="2:17" ht="20.100000000000001" customHeight="1">
      <c r="B352" s="2354"/>
      <c r="C352" s="2403" t="s">
        <v>4</v>
      </c>
      <c r="D352" s="2404" t="s">
        <v>1830</v>
      </c>
      <c r="E352" s="2404"/>
      <c r="F352" s="2403" t="s">
        <v>9</v>
      </c>
      <c r="G352" s="2404" t="s">
        <v>1831</v>
      </c>
      <c r="H352" s="2406"/>
      <c r="I352" s="2403" t="s">
        <v>833</v>
      </c>
      <c r="J352" s="2404" t="s">
        <v>1832</v>
      </c>
      <c r="K352" s="2409"/>
      <c r="L352" s="2404"/>
      <c r="M352" s="2409"/>
      <c r="N352" s="2137"/>
      <c r="O352" s="12"/>
      <c r="P352" s="12"/>
      <c r="Q352" s="12"/>
    </row>
    <row r="353" spans="2:17" ht="20.100000000000001" customHeight="1">
      <c r="B353" s="2354"/>
      <c r="C353" s="2403" t="s">
        <v>5</v>
      </c>
      <c r="D353" s="2404" t="s">
        <v>1833</v>
      </c>
      <c r="E353" s="2405"/>
      <c r="F353" s="2403" t="s">
        <v>10</v>
      </c>
      <c r="G353" s="2404" t="s">
        <v>1834</v>
      </c>
      <c r="H353" s="2406"/>
      <c r="I353" s="2406"/>
      <c r="J353" s="2406"/>
      <c r="K353" s="2406"/>
      <c r="L353" s="2410"/>
      <c r="M353" s="2409"/>
      <c r="N353" s="2137"/>
      <c r="O353" s="12"/>
      <c r="P353" s="12"/>
      <c r="Q353" s="12"/>
    </row>
    <row r="354" spans="2:17" ht="20.100000000000001" customHeight="1" thickBot="1">
      <c r="B354" s="2354"/>
      <c r="C354" s="2403"/>
      <c r="D354" s="2404"/>
      <c r="E354" s="2405"/>
      <c r="F354" s="2403"/>
      <c r="G354" s="2404"/>
      <c r="H354" s="2406"/>
      <c r="I354" s="2406"/>
      <c r="J354" s="2406"/>
      <c r="K354" s="2406"/>
      <c r="L354" s="2410"/>
      <c r="M354" s="2409"/>
      <c r="N354" s="2137"/>
      <c r="O354" s="12"/>
      <c r="P354" s="12"/>
      <c r="Q354" s="12"/>
    </row>
    <row r="355" spans="2:17" ht="20.100000000000001" customHeight="1">
      <c r="B355" s="2354"/>
      <c r="C355" s="2359"/>
      <c r="D355" s="2411" t="s">
        <v>1835</v>
      </c>
      <c r="E355" s="2411"/>
      <c r="F355" s="2411"/>
      <c r="G355" s="2411"/>
      <c r="H355" s="2411"/>
      <c r="I355" s="2411"/>
      <c r="J355" s="2411"/>
      <c r="K355" s="2411"/>
      <c r="L355" s="2411"/>
      <c r="M355" s="2411"/>
      <c r="N355" s="2137"/>
      <c r="O355" s="12"/>
      <c r="P355" s="12"/>
      <c r="Q355" s="12"/>
    </row>
    <row r="356" spans="2:17" ht="20.100000000000001" customHeight="1">
      <c r="B356" s="2354"/>
      <c r="C356" s="2412" t="s">
        <v>1836</v>
      </c>
      <c r="D356" s="2412"/>
      <c r="E356" s="2412"/>
      <c r="F356" s="2412"/>
      <c r="G356" s="2412"/>
      <c r="H356" s="2412"/>
      <c r="I356" s="2412"/>
      <c r="J356" s="2412"/>
      <c r="K356" s="2412"/>
      <c r="L356" s="2412"/>
      <c r="M356" s="2412"/>
      <c r="N356" s="2137"/>
      <c r="O356" s="12"/>
      <c r="P356" s="12"/>
      <c r="Q356" s="12"/>
    </row>
    <row r="357" spans="2:17" ht="20.100000000000001" customHeight="1">
      <c r="B357" s="2354"/>
      <c r="C357" s="2412"/>
      <c r="D357" s="2412"/>
      <c r="E357" s="2412"/>
      <c r="F357" s="2412"/>
      <c r="G357" s="2412"/>
      <c r="H357" s="2412"/>
      <c r="I357" s="2412"/>
      <c r="J357" s="2412"/>
      <c r="K357" s="2412"/>
      <c r="L357" s="2412"/>
      <c r="M357" s="2412"/>
      <c r="N357" s="2137"/>
      <c r="O357" s="12"/>
      <c r="P357" s="12"/>
      <c r="Q357" s="12"/>
    </row>
    <row r="358" spans="2:17" ht="20.100000000000001" customHeight="1">
      <c r="B358" s="2354"/>
      <c r="C358" s="2413"/>
      <c r="D358" s="2413"/>
      <c r="E358" s="2413"/>
      <c r="F358" s="2413"/>
      <c r="G358" s="2413"/>
      <c r="H358" s="2413"/>
      <c r="I358" s="2413"/>
      <c r="J358" s="2413"/>
      <c r="K358" s="2413"/>
      <c r="L358" s="2413"/>
      <c r="M358" s="2413"/>
      <c r="N358" s="2137"/>
      <c r="O358" s="12"/>
      <c r="P358" s="12"/>
      <c r="Q358" s="12"/>
    </row>
    <row r="359" spans="2:17" ht="20.100000000000001" customHeight="1">
      <c r="B359" s="2354"/>
      <c r="C359" s="2414"/>
      <c r="D359" s="2415" t="s">
        <v>1837</v>
      </c>
      <c r="E359" s="2416">
        <f>SUM(E360:E362,I360:I362)</f>
        <v>6.956999999999999</v>
      </c>
      <c r="F359" s="2414"/>
      <c r="G359" s="2414"/>
      <c r="H359" s="2414"/>
      <c r="I359" s="2414"/>
      <c r="J359" s="2414"/>
      <c r="K359" s="2414"/>
      <c r="L359" s="2414"/>
      <c r="M359" s="2414"/>
      <c r="N359" s="2137"/>
      <c r="O359" s="12"/>
      <c r="P359" s="12"/>
      <c r="Q359" s="12"/>
    </row>
    <row r="360" spans="2:17" ht="20.100000000000001" customHeight="1">
      <c r="B360" s="2354"/>
      <c r="C360" s="2001"/>
      <c r="D360" s="2417" t="s">
        <v>1802</v>
      </c>
      <c r="E360" s="2418">
        <v>3.5</v>
      </c>
      <c r="F360" s="2419"/>
      <c r="G360" s="2001"/>
      <c r="H360" s="2417" t="s">
        <v>1838</v>
      </c>
      <c r="I360" s="2418">
        <v>0.55000000000000004</v>
      </c>
      <c r="J360" s="2418"/>
      <c r="K360" s="2418"/>
      <c r="L360" s="2419"/>
      <c r="M360" s="2414"/>
      <c r="N360" s="2137"/>
      <c r="O360" s="12"/>
      <c r="P360" s="12"/>
      <c r="Q360" s="12"/>
    </row>
    <row r="361" spans="2:17" ht="20.100000000000001" customHeight="1">
      <c r="B361" s="2354"/>
      <c r="C361" s="2001"/>
      <c r="D361" s="2417" t="s">
        <v>1805</v>
      </c>
      <c r="E361" s="2418">
        <v>1.6</v>
      </c>
      <c r="F361" s="2419"/>
      <c r="G361" s="2001"/>
      <c r="H361" s="2417" t="s">
        <v>1839</v>
      </c>
      <c r="I361" s="2418">
        <v>4.4999999999999998E-2</v>
      </c>
      <c r="J361" s="2418"/>
      <c r="K361" s="2418"/>
      <c r="L361" s="2419"/>
      <c r="M361" s="2414"/>
      <c r="N361" s="2137"/>
      <c r="O361" s="12"/>
      <c r="P361" s="12"/>
      <c r="Q361" s="12"/>
    </row>
    <row r="362" spans="2:17" ht="20.100000000000001" customHeight="1">
      <c r="B362" s="2354"/>
      <c r="C362" s="2001"/>
      <c r="D362" s="2417" t="s">
        <v>1840</v>
      </c>
      <c r="E362" s="2418">
        <v>1.25</v>
      </c>
      <c r="F362" s="2419"/>
      <c r="G362" s="2001"/>
      <c r="H362" s="2420" t="s">
        <v>1841</v>
      </c>
      <c r="I362" s="2418">
        <v>1.2E-2</v>
      </c>
      <c r="J362" s="2418"/>
      <c r="K362" s="2418"/>
      <c r="L362" s="2419"/>
      <c r="M362" s="2414"/>
      <c r="N362" s="2137"/>
      <c r="O362" s="12"/>
      <c r="P362" s="12"/>
      <c r="Q362" s="12"/>
    </row>
    <row r="363" spans="2:17" ht="20.100000000000001" customHeight="1">
      <c r="B363" s="2354"/>
      <c r="C363" s="2421" t="s">
        <v>1842</v>
      </c>
      <c r="D363" s="2414"/>
      <c r="E363" s="2414"/>
      <c r="F363" s="2414"/>
      <c r="G363" s="2414"/>
      <c r="H363" s="2414"/>
      <c r="I363" s="2414"/>
      <c r="J363" s="2414"/>
      <c r="K363" s="2414"/>
      <c r="L363" s="2414"/>
      <c r="M363" s="2414"/>
      <c r="N363" s="2137"/>
      <c r="O363" s="12"/>
      <c r="P363" s="12"/>
      <c r="Q363" s="12"/>
    </row>
    <row r="364" spans="2:17" ht="20.100000000000001" customHeight="1">
      <c r="B364" s="2354"/>
      <c r="C364" s="2422" t="s">
        <v>1843</v>
      </c>
      <c r="D364" s="2422"/>
      <c r="E364" s="2422"/>
      <c r="F364" s="2422"/>
      <c r="G364" s="2422"/>
      <c r="H364" s="2422"/>
      <c r="I364" s="2422"/>
      <c r="J364" s="2422"/>
      <c r="K364" s="2422"/>
      <c r="L364" s="2422"/>
      <c r="M364" s="2422"/>
      <c r="N364" s="2137"/>
      <c r="O364" s="12"/>
      <c r="P364" s="12"/>
      <c r="Q364" s="12"/>
    </row>
    <row r="365" spans="2:17" ht="20.100000000000001" customHeight="1">
      <c r="B365" s="2354"/>
      <c r="C365" s="2422"/>
      <c r="D365" s="2422"/>
      <c r="E365" s="2422"/>
      <c r="F365" s="2422"/>
      <c r="G365" s="2422"/>
      <c r="H365" s="2422"/>
      <c r="I365" s="2422"/>
      <c r="J365" s="2422"/>
      <c r="K365" s="2422"/>
      <c r="L365" s="2422"/>
      <c r="M365" s="2422"/>
      <c r="N365" s="2137"/>
      <c r="O365" s="12"/>
      <c r="P365" s="12"/>
      <c r="Q365" s="12"/>
    </row>
    <row r="366" spans="2:17" ht="20.100000000000001" customHeight="1">
      <c r="B366" s="2354"/>
      <c r="C366" s="2421" t="s">
        <v>1844</v>
      </c>
      <c r="D366" s="2414"/>
      <c r="E366" s="2414"/>
      <c r="F366" s="2414"/>
      <c r="G366" s="2414"/>
      <c r="H366" s="2414"/>
      <c r="I366" s="2414"/>
      <c r="J366" s="2414"/>
      <c r="K366" s="2414"/>
      <c r="L366" s="2414"/>
      <c r="M366" s="2414"/>
      <c r="N366" s="2137"/>
      <c r="O366" s="12"/>
      <c r="P366" s="12"/>
      <c r="Q366" s="12"/>
    </row>
    <row r="367" spans="2:17" ht="20.100000000000001" customHeight="1">
      <c r="B367" s="2354"/>
      <c r="C367" s="2423" t="s">
        <v>1845</v>
      </c>
      <c r="D367" s="2414"/>
      <c r="E367" s="2414"/>
      <c r="F367" s="2414"/>
      <c r="G367" s="2414"/>
      <c r="H367" s="2414"/>
      <c r="I367" s="2414"/>
      <c r="J367" s="2414"/>
      <c r="K367" s="2414"/>
      <c r="L367" s="2414"/>
      <c r="M367" s="2414"/>
      <c r="N367" s="2137"/>
      <c r="O367" s="12"/>
      <c r="P367" s="12"/>
      <c r="Q367" s="12"/>
    </row>
    <row r="368" spans="2:17" ht="20.100000000000001" customHeight="1">
      <c r="B368" s="2354"/>
      <c r="C368" s="2424" t="s">
        <v>1846</v>
      </c>
      <c r="D368" s="2414"/>
      <c r="E368" s="2414"/>
      <c r="F368" s="2424" t="s">
        <v>1847</v>
      </c>
      <c r="G368" s="2414"/>
      <c r="H368" s="2424" t="s">
        <v>1848</v>
      </c>
      <c r="I368" s="2414"/>
      <c r="J368" s="2414"/>
      <c r="K368" s="2414"/>
      <c r="L368" s="2414"/>
      <c r="M368" s="2414"/>
      <c r="N368" s="2137"/>
      <c r="O368" s="12"/>
      <c r="P368" s="12"/>
      <c r="Q368" s="12"/>
    </row>
    <row r="369" spans="2:17" ht="20.100000000000001" customHeight="1">
      <c r="B369" s="2354"/>
      <c r="C369" s="2424" t="s">
        <v>178</v>
      </c>
      <c r="D369" s="2425" t="s">
        <v>1849</v>
      </c>
      <c r="E369" s="2414"/>
      <c r="F369" s="2414"/>
      <c r="G369" s="2414"/>
      <c r="H369" s="2414"/>
      <c r="I369" s="2414"/>
      <c r="J369" s="2414"/>
      <c r="K369" s="2414"/>
      <c r="L369" s="2414"/>
      <c r="M369" s="2414"/>
      <c r="N369" s="2137"/>
      <c r="O369" s="12"/>
      <c r="P369" s="12"/>
      <c r="Q369" s="12"/>
    </row>
    <row r="370" spans="2:17" ht="20.100000000000001" customHeight="1">
      <c r="B370" s="2354"/>
      <c r="C370" s="2414"/>
      <c r="D370" s="2414"/>
      <c r="E370" s="2414"/>
      <c r="F370" s="2414"/>
      <c r="G370" s="2414"/>
      <c r="H370" s="2414"/>
      <c r="I370" s="2414"/>
      <c r="J370" s="2414"/>
      <c r="K370" s="2414"/>
      <c r="L370" s="2414"/>
      <c r="M370" s="2414"/>
      <c r="N370" s="2137"/>
      <c r="O370" s="12"/>
      <c r="P370" s="12"/>
      <c r="Q370" s="12"/>
    </row>
    <row r="371" spans="2:17" ht="20.100000000000001" customHeight="1">
      <c r="B371" s="2354"/>
      <c r="C371" s="2426" t="s">
        <v>143</v>
      </c>
      <c r="D371" s="2426"/>
      <c r="E371" s="2426"/>
      <c r="F371" s="2426"/>
      <c r="G371" s="2426"/>
      <c r="H371" s="2426"/>
      <c r="I371" s="2426"/>
      <c r="J371" s="2426"/>
      <c r="K371" s="2426"/>
      <c r="L371" s="2426"/>
      <c r="M371" s="2426"/>
      <c r="N371" s="2137"/>
      <c r="O371" s="12"/>
      <c r="P371" s="12"/>
      <c r="Q371" s="12"/>
    </row>
    <row r="372" spans="2:17" ht="20.100000000000001" customHeight="1" thickBot="1">
      <c r="B372" s="2427"/>
      <c r="C372" s="2229"/>
      <c r="D372" s="2229"/>
      <c r="E372" s="2229"/>
      <c r="F372" s="2229"/>
      <c r="G372" s="2229"/>
      <c r="H372" s="2229"/>
      <c r="I372" s="2229"/>
      <c r="J372" s="2229"/>
      <c r="K372" s="2229"/>
      <c r="L372" s="2229"/>
      <c r="M372" s="2229"/>
      <c r="N372" s="2016"/>
      <c r="O372" s="12"/>
      <c r="P372" s="12"/>
      <c r="Q372" s="12"/>
    </row>
    <row r="373" spans="2:17" ht="20.100000000000001" customHeight="1" thickBot="1">
      <c r="B373" s="4"/>
      <c r="C373" s="4"/>
      <c r="D373" s="4"/>
      <c r="E373" s="1930"/>
      <c r="F373" s="1930"/>
      <c r="G373" s="4"/>
      <c r="H373" s="4"/>
      <c r="I373" s="4"/>
      <c r="J373" s="4"/>
      <c r="K373" s="4"/>
      <c r="L373" s="12"/>
      <c r="M373" s="12"/>
      <c r="N373" s="12"/>
      <c r="O373" s="12"/>
      <c r="P373" s="12"/>
      <c r="Q373" s="12"/>
    </row>
    <row r="374" spans="2:17" ht="20.100000000000001" customHeight="1">
      <c r="B374" s="2428" t="s">
        <v>1850</v>
      </c>
      <c r="C374" s="2429"/>
      <c r="D374" s="2429"/>
      <c r="E374" s="2429"/>
      <c r="F374" s="2429"/>
      <c r="G374" s="2429"/>
      <c r="H374" s="2429"/>
      <c r="I374" s="2429"/>
      <c r="J374" s="2430"/>
      <c r="K374" s="4"/>
      <c r="L374" s="12"/>
      <c r="M374" s="12"/>
      <c r="N374" s="12"/>
      <c r="O374" s="12"/>
      <c r="P374" s="12"/>
      <c r="Q374" s="12"/>
    </row>
    <row r="375" spans="2:17" ht="20.100000000000001" customHeight="1">
      <c r="B375" s="2431" t="s">
        <v>1851</v>
      </c>
      <c r="C375" s="2432"/>
      <c r="D375" s="2432"/>
      <c r="E375" s="2432"/>
      <c r="F375" s="2432"/>
      <c r="G375" s="2432"/>
      <c r="H375" s="2432"/>
      <c r="I375" s="2432"/>
      <c r="J375" s="2433"/>
      <c r="K375" s="4"/>
      <c r="L375" s="12"/>
      <c r="M375" s="12"/>
      <c r="N375" s="12"/>
      <c r="O375" s="12"/>
      <c r="P375" s="12"/>
      <c r="Q375" s="12"/>
    </row>
    <row r="376" spans="2:17" ht="20.100000000000001" customHeight="1">
      <c r="B376" s="2434" t="s">
        <v>1852</v>
      </c>
      <c r="C376" s="2435"/>
      <c r="D376" s="2435"/>
      <c r="E376" s="2435"/>
      <c r="F376" s="2435"/>
      <c r="G376" s="2435"/>
      <c r="H376" s="2435"/>
      <c r="I376" s="2435"/>
      <c r="J376" s="2436"/>
      <c r="K376" s="4"/>
      <c r="L376" s="12"/>
      <c r="M376" s="12"/>
      <c r="N376" s="12"/>
      <c r="O376" s="12"/>
      <c r="P376" s="12"/>
      <c r="Q376" s="12"/>
    </row>
    <row r="377" spans="2:17" ht="20.100000000000001" customHeight="1">
      <c r="B377" s="2434"/>
      <c r="C377" s="2435"/>
      <c r="D377" s="2435"/>
      <c r="E377" s="2435"/>
      <c r="F377" s="2435"/>
      <c r="G377" s="2435"/>
      <c r="H377" s="2435"/>
      <c r="I377" s="2435"/>
      <c r="J377" s="2436"/>
      <c r="K377" s="4"/>
      <c r="L377" s="12"/>
      <c r="M377" s="12"/>
      <c r="N377" s="12"/>
      <c r="O377" s="12"/>
      <c r="P377" s="12"/>
      <c r="Q377" s="12"/>
    </row>
    <row r="378" spans="2:17" ht="20.100000000000001" customHeight="1">
      <c r="B378" s="2437" t="s">
        <v>1853</v>
      </c>
      <c r="C378" s="2438"/>
      <c r="D378" s="2438"/>
      <c r="E378" s="2438"/>
      <c r="F378" s="2438"/>
      <c r="G378" s="2438"/>
      <c r="H378" s="2438"/>
      <c r="I378" s="2438"/>
      <c r="J378" s="2439"/>
      <c r="K378" s="4"/>
      <c r="L378" s="12"/>
      <c r="M378" s="12"/>
      <c r="N378" s="12"/>
      <c r="O378" s="12"/>
      <c r="P378" s="12"/>
      <c r="Q378" s="12"/>
    </row>
    <row r="379" spans="2:17" ht="20.100000000000001" customHeight="1">
      <c r="B379" s="2437" t="s">
        <v>1854</v>
      </c>
      <c r="C379" s="2438"/>
      <c r="D379" s="2438"/>
      <c r="E379" s="2438"/>
      <c r="F379" s="2438"/>
      <c r="G379" s="2440" t="s">
        <v>1855</v>
      </c>
      <c r="H379" s="2438"/>
      <c r="I379" s="2438"/>
      <c r="J379" s="2439"/>
      <c r="K379" s="4"/>
      <c r="L379" s="12"/>
      <c r="M379" s="12"/>
      <c r="N379" s="12"/>
      <c r="O379" s="12"/>
      <c r="P379" s="12"/>
      <c r="Q379" s="12"/>
    </row>
    <row r="380" spans="2:17" ht="20.100000000000001" customHeight="1">
      <c r="B380" s="2441" t="s">
        <v>1856</v>
      </c>
      <c r="C380" s="2442"/>
      <c r="D380" s="2442"/>
      <c r="E380" s="2442"/>
      <c r="F380" s="2442"/>
      <c r="G380" s="2442"/>
      <c r="H380" s="2442"/>
      <c r="I380" s="2442"/>
      <c r="J380" s="2443"/>
      <c r="K380" s="4"/>
      <c r="L380" s="12"/>
      <c r="M380" s="12"/>
      <c r="N380" s="12"/>
      <c r="O380" s="12"/>
      <c r="P380" s="12"/>
      <c r="Q380" s="12"/>
    </row>
    <row r="381" spans="2:17" ht="20.100000000000001" customHeight="1">
      <c r="B381" s="2441"/>
      <c r="C381" s="2442"/>
      <c r="D381" s="2442"/>
      <c r="E381" s="2442"/>
      <c r="F381" s="2442"/>
      <c r="G381" s="2442"/>
      <c r="H381" s="2442"/>
      <c r="I381" s="2442"/>
      <c r="J381" s="2443"/>
      <c r="K381" s="4"/>
      <c r="L381" s="12"/>
      <c r="M381" s="12"/>
      <c r="N381" s="12"/>
      <c r="O381" s="12"/>
      <c r="P381" s="12"/>
      <c r="Q381" s="12"/>
    </row>
    <row r="382" spans="2:17" ht="20.100000000000001" customHeight="1">
      <c r="B382" s="2444" t="s">
        <v>1857</v>
      </c>
      <c r="C382" s="2445"/>
      <c r="D382" s="2445"/>
      <c r="E382" s="2445"/>
      <c r="F382" s="2445"/>
      <c r="G382" s="2445"/>
      <c r="H382" s="2445"/>
      <c r="I382" s="2445"/>
      <c r="J382" s="2446"/>
      <c r="K382" s="4"/>
      <c r="L382" s="12"/>
      <c r="M382" s="12"/>
      <c r="N382" s="12"/>
      <c r="O382" s="12"/>
      <c r="P382" s="12"/>
      <c r="Q382" s="12"/>
    </row>
    <row r="383" spans="2:17" ht="20.100000000000001" customHeight="1">
      <c r="B383" s="2444"/>
      <c r="C383" s="2445"/>
      <c r="D383" s="2445"/>
      <c r="E383" s="2445"/>
      <c r="F383" s="2445"/>
      <c r="G383" s="2445"/>
      <c r="H383" s="2445"/>
      <c r="I383" s="2445"/>
      <c r="J383" s="2446"/>
      <c r="K383" s="4"/>
      <c r="L383" s="12"/>
      <c r="M383" s="12"/>
      <c r="N383" s="12"/>
      <c r="O383" s="12"/>
      <c r="P383" s="12"/>
      <c r="Q383" s="12"/>
    </row>
    <row r="384" spans="2:17" ht="20.100000000000001" customHeight="1">
      <c r="B384" s="2447" t="s">
        <v>1226</v>
      </c>
      <c r="C384" s="2448"/>
      <c r="D384" s="2449">
        <v>9.86</v>
      </c>
      <c r="E384" s="2450" t="s">
        <v>1858</v>
      </c>
      <c r="F384" s="2449">
        <v>5.694</v>
      </c>
      <c r="G384" s="2451" t="s">
        <v>1859</v>
      </c>
      <c r="H384" s="2452">
        <f>D384*F384</f>
        <v>56.14284</v>
      </c>
      <c r="I384" s="2452" t="s">
        <v>1860</v>
      </c>
      <c r="J384" s="2453">
        <f>H384</f>
        <v>56.14284</v>
      </c>
      <c r="K384" s="4"/>
      <c r="L384" s="12"/>
      <c r="M384" s="12"/>
      <c r="N384" s="12"/>
      <c r="O384" s="12"/>
      <c r="P384" s="12"/>
      <c r="Q384" s="12"/>
    </row>
    <row r="385" spans="2:17" ht="20.100000000000001" customHeight="1">
      <c r="B385" s="2447"/>
      <c r="C385" s="2448"/>
      <c r="D385" s="2449"/>
      <c r="E385" s="2450"/>
      <c r="F385" s="2449"/>
      <c r="G385" s="2451"/>
      <c r="H385" s="2452"/>
      <c r="I385" s="2452"/>
      <c r="J385" s="2453"/>
      <c r="K385" s="4"/>
      <c r="L385" s="12"/>
      <c r="M385" s="12"/>
      <c r="N385" s="12"/>
      <c r="O385" s="12"/>
      <c r="P385" s="12"/>
      <c r="Q385" s="12"/>
    </row>
    <row r="386" spans="2:17" ht="20.100000000000001" customHeight="1">
      <c r="B386" s="2454"/>
      <c r="C386" s="2455" t="s">
        <v>1861</v>
      </c>
      <c r="D386" s="2406"/>
      <c r="E386" s="2406"/>
      <c r="F386" s="2406"/>
      <c r="G386" s="2406"/>
      <c r="H386" s="2406"/>
      <c r="I386" s="2406"/>
      <c r="J386" s="2456"/>
      <c r="K386" s="4"/>
      <c r="L386" s="12"/>
      <c r="M386" s="12"/>
      <c r="N386" s="12"/>
      <c r="O386" s="12"/>
      <c r="P386" s="12"/>
      <c r="Q386" s="12"/>
    </row>
    <row r="387" spans="2:17" ht="20.100000000000001" customHeight="1">
      <c r="B387" s="2454"/>
      <c r="C387" s="2455" t="s">
        <v>1862</v>
      </c>
      <c r="D387" s="2406"/>
      <c r="E387" s="2406"/>
      <c r="F387" s="2406"/>
      <c r="G387" s="2406"/>
      <c r="H387" s="2406"/>
      <c r="I387" s="2406"/>
      <c r="J387" s="2456"/>
      <c r="K387" s="4"/>
      <c r="L387" s="12"/>
      <c r="M387" s="12"/>
      <c r="N387" s="12"/>
      <c r="O387" s="12"/>
      <c r="P387" s="12"/>
      <c r="Q387" s="12"/>
    </row>
    <row r="388" spans="2:17" ht="20.100000000000001" customHeight="1">
      <c r="B388" s="2454"/>
      <c r="C388" s="2455" t="s">
        <v>1863</v>
      </c>
      <c r="D388" s="2406"/>
      <c r="E388" s="2406"/>
      <c r="F388" s="2406"/>
      <c r="G388" s="2406"/>
      <c r="H388" s="2406"/>
      <c r="I388" s="2406"/>
      <c r="J388" s="2456"/>
      <c r="K388" s="4"/>
      <c r="L388" s="12"/>
      <c r="M388" s="12"/>
      <c r="N388" s="12"/>
      <c r="O388" s="12"/>
      <c r="P388" s="12"/>
      <c r="Q388" s="12"/>
    </row>
    <row r="389" spans="2:17" ht="20.100000000000001" customHeight="1">
      <c r="B389" s="2454"/>
      <c r="C389" s="2455" t="s">
        <v>1864</v>
      </c>
      <c r="D389" s="2406"/>
      <c r="E389" s="2406"/>
      <c r="F389" s="2406"/>
      <c r="G389" s="2406"/>
      <c r="H389" s="2406"/>
      <c r="I389" s="2406"/>
      <c r="J389" s="2456"/>
      <c r="K389" s="4"/>
      <c r="L389" s="12"/>
      <c r="M389" s="12"/>
      <c r="N389" s="12"/>
      <c r="O389" s="12"/>
      <c r="P389" s="12"/>
      <c r="Q389" s="12"/>
    </row>
    <row r="390" spans="2:17" ht="20.100000000000001" customHeight="1">
      <c r="B390" s="2457" t="s">
        <v>1865</v>
      </c>
      <c r="C390" s="2458"/>
      <c r="D390" s="2458"/>
      <c r="E390" s="2458"/>
      <c r="F390" s="2458"/>
      <c r="G390" s="2458"/>
      <c r="H390" s="2458"/>
      <c r="I390" s="2458"/>
      <c r="J390" s="2459"/>
      <c r="K390" s="4"/>
      <c r="L390" s="12"/>
      <c r="M390" s="12"/>
      <c r="N390" s="12"/>
      <c r="O390" s="12"/>
      <c r="P390" s="12"/>
      <c r="Q390" s="12"/>
    </row>
    <row r="391" spans="2:17" ht="20.100000000000001" customHeight="1">
      <c r="B391" s="2457"/>
      <c r="C391" s="2458"/>
      <c r="D391" s="2458"/>
      <c r="E391" s="2458"/>
      <c r="F391" s="2458"/>
      <c r="G391" s="2458"/>
      <c r="H391" s="2458"/>
      <c r="I391" s="2458"/>
      <c r="J391" s="2459"/>
      <c r="K391" s="4"/>
      <c r="L391" s="12"/>
      <c r="M391" s="12"/>
      <c r="N391" s="12"/>
      <c r="O391" s="12"/>
      <c r="P391" s="12"/>
      <c r="Q391" s="12"/>
    </row>
    <row r="392" spans="2:17" ht="20.100000000000001" customHeight="1">
      <c r="B392" s="2457"/>
      <c r="C392" s="2458"/>
      <c r="D392" s="2458"/>
      <c r="E392" s="2458"/>
      <c r="F392" s="2458"/>
      <c r="G392" s="2458"/>
      <c r="H392" s="2458"/>
      <c r="I392" s="2458"/>
      <c r="J392" s="2459"/>
      <c r="K392" s="4"/>
      <c r="L392" s="12"/>
      <c r="M392" s="12"/>
      <c r="N392" s="12"/>
      <c r="O392" s="12"/>
      <c r="P392" s="12"/>
      <c r="Q392" s="12"/>
    </row>
    <row r="393" spans="2:17" ht="20.100000000000001" customHeight="1">
      <c r="B393" s="2457" t="s">
        <v>1866</v>
      </c>
      <c r="C393" s="2458"/>
      <c r="D393" s="2458"/>
      <c r="E393" s="2458"/>
      <c r="F393" s="2458"/>
      <c r="G393" s="2458"/>
      <c r="H393" s="2458"/>
      <c r="I393" s="2458"/>
      <c r="J393" s="2459"/>
      <c r="K393" s="4"/>
      <c r="L393" s="12"/>
      <c r="M393" s="12"/>
      <c r="N393" s="12"/>
      <c r="O393" s="12"/>
      <c r="P393" s="12"/>
      <c r="Q393" s="12"/>
    </row>
    <row r="394" spans="2:17" ht="20.100000000000001" customHeight="1">
      <c r="B394" s="2457"/>
      <c r="C394" s="2458"/>
      <c r="D394" s="2458"/>
      <c r="E394" s="2458"/>
      <c r="F394" s="2458"/>
      <c r="G394" s="2458"/>
      <c r="H394" s="2458"/>
      <c r="I394" s="2458"/>
      <c r="J394" s="2459"/>
      <c r="K394" s="4"/>
      <c r="L394" s="12"/>
      <c r="M394" s="12"/>
      <c r="N394" s="12"/>
      <c r="O394" s="12"/>
      <c r="P394" s="12"/>
      <c r="Q394" s="12"/>
    </row>
    <row r="395" spans="2:17" ht="20.100000000000001" customHeight="1">
      <c r="B395" s="2454"/>
      <c r="C395" s="2455" t="s">
        <v>1867</v>
      </c>
      <c r="D395" s="2406"/>
      <c r="E395" s="2406"/>
      <c r="F395" s="2406"/>
      <c r="G395" s="2406"/>
      <c r="H395" s="2406"/>
      <c r="I395" s="2406"/>
      <c r="J395" s="2456"/>
      <c r="K395" s="4"/>
      <c r="L395" s="12"/>
      <c r="M395" s="12"/>
      <c r="N395" s="12"/>
      <c r="O395" s="12"/>
      <c r="P395" s="12"/>
      <c r="Q395" s="12"/>
    </row>
    <row r="396" spans="2:17" ht="20.100000000000001" customHeight="1">
      <c r="B396" s="2454"/>
      <c r="C396" s="2455" t="s">
        <v>1868</v>
      </c>
      <c r="D396" s="2406"/>
      <c r="E396" s="2406"/>
      <c r="F396" s="2406"/>
      <c r="G396" s="2406"/>
      <c r="H396" s="2406"/>
      <c r="I396" s="2406"/>
      <c r="J396" s="2456"/>
      <c r="K396" s="4"/>
      <c r="L396" s="12"/>
      <c r="M396" s="12"/>
      <c r="N396" s="12"/>
      <c r="O396" s="12"/>
      <c r="P396" s="12"/>
      <c r="Q396" s="12"/>
    </row>
    <row r="397" spans="2:17" ht="20.100000000000001" customHeight="1">
      <c r="B397" s="2460"/>
      <c r="C397" s="2461"/>
      <c r="D397" s="2406"/>
      <c r="E397" s="2406"/>
      <c r="F397" s="2406"/>
      <c r="G397" s="2406"/>
      <c r="H397" s="2406"/>
      <c r="I397" s="2406"/>
      <c r="J397" s="2456"/>
      <c r="K397" s="4"/>
      <c r="L397" s="12"/>
      <c r="M397" s="12"/>
      <c r="N397" s="12"/>
      <c r="O397" s="12"/>
      <c r="P397" s="12"/>
      <c r="Q397" s="12"/>
    </row>
    <row r="398" spans="2:17" ht="20.100000000000001" customHeight="1">
      <c r="B398" s="2454"/>
      <c r="C398" s="2455" t="s">
        <v>1869</v>
      </c>
      <c r="D398" s="2406"/>
      <c r="E398" s="2406"/>
      <c r="F398" s="2406"/>
      <c r="G398" s="2406"/>
      <c r="H398" s="2406"/>
      <c r="I398" s="2406"/>
      <c r="J398" s="2456"/>
      <c r="K398" s="4"/>
      <c r="L398" s="12"/>
      <c r="M398" s="12"/>
      <c r="N398" s="12"/>
      <c r="O398" s="12"/>
      <c r="P398" s="12"/>
      <c r="Q398" s="12"/>
    </row>
    <row r="399" spans="2:17" ht="20.100000000000001" customHeight="1">
      <c r="B399" s="2454"/>
      <c r="C399" s="2455" t="s">
        <v>1870</v>
      </c>
      <c r="D399" s="2406"/>
      <c r="E399" s="2406"/>
      <c r="F399" s="2406"/>
      <c r="G399" s="2406"/>
      <c r="H399" s="2406"/>
      <c r="I399" s="2406"/>
      <c r="J399" s="2456"/>
      <c r="K399" s="4"/>
      <c r="L399" s="12"/>
      <c r="M399" s="12"/>
      <c r="N399" s="12"/>
      <c r="O399" s="12"/>
      <c r="P399" s="12"/>
      <c r="Q399" s="12"/>
    </row>
    <row r="400" spans="2:17" ht="20.100000000000001" customHeight="1">
      <c r="B400" s="2454"/>
      <c r="C400" s="2455" t="s">
        <v>1871</v>
      </c>
      <c r="D400" s="2406"/>
      <c r="E400" s="2406"/>
      <c r="F400" s="2406"/>
      <c r="G400" s="2406"/>
      <c r="H400" s="2406"/>
      <c r="I400" s="2406"/>
      <c r="J400" s="2456"/>
      <c r="K400" s="4"/>
      <c r="L400" s="12"/>
      <c r="M400" s="12"/>
      <c r="N400" s="12"/>
      <c r="O400" s="12"/>
      <c r="P400" s="12"/>
      <c r="Q400" s="12"/>
    </row>
    <row r="401" spans="1:17" ht="20.100000000000001" customHeight="1">
      <c r="B401" s="2454"/>
      <c r="C401" s="2455" t="s">
        <v>1872</v>
      </c>
      <c r="D401" s="2406"/>
      <c r="E401" s="2406"/>
      <c r="F401" s="2406"/>
      <c r="G401" s="2406"/>
      <c r="H401" s="2406"/>
      <c r="I401" s="2406"/>
      <c r="J401" s="2456"/>
      <c r="K401" s="4"/>
      <c r="L401" s="12"/>
      <c r="M401" s="12"/>
      <c r="N401" s="12"/>
      <c r="O401" s="12"/>
      <c r="P401" s="12"/>
      <c r="Q401" s="12"/>
    </row>
    <row r="402" spans="1:17" ht="20.100000000000001" customHeight="1">
      <c r="B402" s="2457" t="s">
        <v>1873</v>
      </c>
      <c r="C402" s="2458"/>
      <c r="D402" s="2458"/>
      <c r="E402" s="2458"/>
      <c r="F402" s="2458"/>
      <c r="G402" s="2458"/>
      <c r="H402" s="2458"/>
      <c r="I402" s="2458"/>
      <c r="J402" s="2459"/>
      <c r="K402" s="4"/>
      <c r="L402" s="12"/>
      <c r="M402" s="12"/>
      <c r="N402" s="12"/>
      <c r="O402" s="12"/>
      <c r="P402" s="12"/>
      <c r="Q402" s="12"/>
    </row>
    <row r="403" spans="1:17" ht="20.100000000000001" customHeight="1">
      <c r="B403" s="2457"/>
      <c r="C403" s="2458"/>
      <c r="D403" s="2458"/>
      <c r="E403" s="2458"/>
      <c r="F403" s="2458"/>
      <c r="G403" s="2458"/>
      <c r="H403" s="2458"/>
      <c r="I403" s="2458"/>
      <c r="J403" s="2459"/>
      <c r="K403" s="4"/>
      <c r="L403" s="12"/>
      <c r="M403" s="12"/>
      <c r="N403" s="12"/>
      <c r="O403" s="12"/>
      <c r="P403" s="12"/>
      <c r="Q403" s="12"/>
    </row>
    <row r="404" spans="1:17" ht="20.100000000000001" customHeight="1">
      <c r="B404" s="2462" t="s">
        <v>1874</v>
      </c>
      <c r="C404" s="338"/>
      <c r="D404" s="338"/>
      <c r="E404" s="338"/>
      <c r="F404" s="338"/>
      <c r="G404" s="338"/>
      <c r="H404" s="338"/>
      <c r="I404" s="338"/>
      <c r="J404" s="2137"/>
      <c r="K404" s="4"/>
      <c r="L404" s="12"/>
      <c r="M404" s="12"/>
      <c r="N404" s="12"/>
      <c r="O404" s="12"/>
      <c r="P404" s="12"/>
      <c r="Q404" s="12"/>
    </row>
    <row r="405" spans="1:17" ht="20.100000000000001" customHeight="1" thickBot="1">
      <c r="B405" s="2014"/>
      <c r="C405" s="2015"/>
      <c r="D405" s="2015"/>
      <c r="E405" s="2015"/>
      <c r="F405" s="2015"/>
      <c r="G405" s="2015"/>
      <c r="H405" s="2015"/>
      <c r="I405" s="2015"/>
      <c r="J405" s="2016"/>
      <c r="K405" s="4"/>
      <c r="L405" s="12"/>
      <c r="M405" s="12"/>
      <c r="N405" s="12"/>
      <c r="O405" s="12"/>
      <c r="P405" s="12"/>
      <c r="Q405" s="12"/>
    </row>
    <row r="406" spans="1:17" ht="20.100000000000001" customHeight="1">
      <c r="B406" s="4"/>
      <c r="C406" s="4"/>
      <c r="D406" s="4"/>
      <c r="E406" s="1930"/>
      <c r="F406" s="1930"/>
      <c r="G406" s="4"/>
      <c r="H406" s="4"/>
      <c r="I406" s="4"/>
      <c r="J406" s="4"/>
      <c r="K406" s="4"/>
      <c r="L406" s="12"/>
      <c r="M406" s="12"/>
      <c r="N406" s="12"/>
      <c r="O406" s="12"/>
      <c r="P406" s="12"/>
      <c r="Q406" s="12"/>
    </row>
    <row r="407" spans="1:17">
      <c r="A407" s="1927"/>
      <c r="B407" s="1928"/>
      <c r="C407" s="1929"/>
      <c r="D407" s="1929"/>
      <c r="E407" s="1929"/>
      <c r="F407" s="1929"/>
      <c r="G407" s="1929"/>
      <c r="H407" s="1929"/>
      <c r="I407" s="1929"/>
      <c r="J407" s="1928"/>
      <c r="K407" s="1928"/>
      <c r="L407" s="1928"/>
      <c r="M407" s="1927"/>
      <c r="N407" s="1927"/>
      <c r="O407" s="1927"/>
      <c r="P407" s="1927"/>
      <c r="Q407" s="1927"/>
    </row>
    <row r="408" spans="1:17" ht="20.100000000000001" customHeight="1">
      <c r="B408" s="4"/>
      <c r="C408" s="4"/>
      <c r="D408" s="4"/>
      <c r="E408" s="1930"/>
      <c r="F408" s="1930"/>
      <c r="G408" s="4"/>
      <c r="H408" s="4"/>
      <c r="I408" s="4"/>
      <c r="J408" s="4"/>
      <c r="K408" s="4"/>
      <c r="L408" s="12"/>
      <c r="M408" s="12"/>
      <c r="N408" s="12"/>
      <c r="O408" s="12"/>
      <c r="P408" s="12"/>
      <c r="Q408" s="12"/>
    </row>
    <row r="409" spans="1:17" ht="15.75" thickBot="1">
      <c r="A409" s="12"/>
      <c r="B409" s="11"/>
      <c r="C409" s="334"/>
      <c r="D409" s="334"/>
      <c r="E409" s="334"/>
      <c r="F409" s="334"/>
      <c r="G409" s="334"/>
      <c r="H409" s="334"/>
      <c r="I409" s="334"/>
      <c r="J409" s="11"/>
      <c r="K409" s="11"/>
      <c r="L409" s="11"/>
      <c r="M409" s="12"/>
      <c r="N409" s="12"/>
      <c r="O409" s="12"/>
      <c r="P409" s="12"/>
      <c r="Q409" s="12"/>
    </row>
    <row r="410" spans="1:17" ht="15.75">
      <c r="A410" s="12"/>
      <c r="B410" s="2463" t="s">
        <v>1875</v>
      </c>
      <c r="C410" s="2464"/>
      <c r="D410" s="2464"/>
      <c r="E410" s="2464"/>
      <c r="F410" s="2464"/>
      <c r="G410" s="2465"/>
      <c r="H410" s="334"/>
      <c r="I410" s="2463" t="s">
        <v>1875</v>
      </c>
      <c r="J410" s="2464"/>
      <c r="K410" s="2464"/>
      <c r="L410" s="2464"/>
      <c r="M410" s="2464"/>
      <c r="N410" s="2465"/>
      <c r="O410" s="12"/>
      <c r="P410" s="12"/>
      <c r="Q410" s="12"/>
    </row>
    <row r="411" spans="1:17">
      <c r="A411" s="12"/>
      <c r="B411" s="2466" t="s">
        <v>1777</v>
      </c>
      <c r="C411" s="2467"/>
      <c r="D411" s="2468" t="s">
        <v>1876</v>
      </c>
      <c r="E411" s="2469" t="s">
        <v>1877</v>
      </c>
      <c r="F411" s="2470" t="s">
        <v>1801</v>
      </c>
      <c r="G411" s="2471"/>
      <c r="H411" s="334"/>
      <c r="I411" s="2466" t="s">
        <v>1777</v>
      </c>
      <c r="J411" s="2467"/>
      <c r="K411" s="2468" t="s">
        <v>1876</v>
      </c>
      <c r="L411" s="2469" t="s">
        <v>1877</v>
      </c>
      <c r="M411" s="2470" t="s">
        <v>1801</v>
      </c>
      <c r="N411" s="2471"/>
      <c r="O411" s="12"/>
      <c r="P411" s="12"/>
      <c r="Q411" s="12"/>
    </row>
    <row r="412" spans="1:17">
      <c r="A412" s="12"/>
      <c r="B412" s="2472">
        <v>20</v>
      </c>
      <c r="C412" s="2473">
        <f>B412/100</f>
        <v>0.2</v>
      </c>
      <c r="D412" s="2474" t="s">
        <v>330</v>
      </c>
      <c r="E412" s="2475">
        <v>1</v>
      </c>
      <c r="F412" s="2476">
        <f>(B412*E412)*10</f>
        <v>200</v>
      </c>
      <c r="G412" s="2477">
        <f>F412/1000</f>
        <v>0.2</v>
      </c>
      <c r="H412" s="334"/>
      <c r="I412" s="2478">
        <v>10</v>
      </c>
      <c r="J412" s="2473">
        <f>I412/10</f>
        <v>1</v>
      </c>
      <c r="K412" s="2474" t="s">
        <v>330</v>
      </c>
      <c r="L412" s="2475">
        <v>1</v>
      </c>
      <c r="M412" s="2476">
        <f>(I412*L412)*100</f>
        <v>1000</v>
      </c>
      <c r="N412" s="2477">
        <f>M412/1000</f>
        <v>1</v>
      </c>
      <c r="O412" s="12"/>
      <c r="P412" s="12"/>
      <c r="Q412" s="12"/>
    </row>
    <row r="413" spans="1:17">
      <c r="A413" s="12"/>
      <c r="B413" s="2472"/>
      <c r="C413" s="2473"/>
      <c r="D413" s="2474" t="s">
        <v>1878</v>
      </c>
      <c r="E413" s="2475">
        <v>1.03</v>
      </c>
      <c r="F413" s="2476">
        <f>(B412*E413)*10</f>
        <v>206</v>
      </c>
      <c r="G413" s="2477">
        <f>F413/1000</f>
        <v>0.20599999999999999</v>
      </c>
      <c r="H413" s="334"/>
      <c r="I413" s="2478"/>
      <c r="J413" s="2473"/>
      <c r="K413" s="2474" t="s">
        <v>1878</v>
      </c>
      <c r="L413" s="2475">
        <v>1.03</v>
      </c>
      <c r="M413" s="2476">
        <f>(I412*L413)*100</f>
        <v>1030</v>
      </c>
      <c r="N413" s="2477">
        <f>M413/1000</f>
        <v>1.03</v>
      </c>
      <c r="O413" s="12"/>
      <c r="P413" s="12"/>
      <c r="Q413" s="12"/>
    </row>
    <row r="414" spans="1:17">
      <c r="A414" s="12"/>
      <c r="B414" s="2472"/>
      <c r="C414" s="2473"/>
      <c r="D414" s="2474" t="s">
        <v>1879</v>
      </c>
      <c r="E414" s="2475">
        <v>1.0149999999999999</v>
      </c>
      <c r="F414" s="2476">
        <f>(E414*B412)*10</f>
        <v>202.99999999999997</v>
      </c>
      <c r="G414" s="2477">
        <f>F414/1000</f>
        <v>0.20299999999999996</v>
      </c>
      <c r="H414" s="334"/>
      <c r="I414" s="2478"/>
      <c r="J414" s="2473"/>
      <c r="K414" s="2474" t="s">
        <v>1879</v>
      </c>
      <c r="L414" s="2475">
        <v>1.0149999999999999</v>
      </c>
      <c r="M414" s="2476">
        <f>(L414*I412)*100</f>
        <v>1014.9999999999999</v>
      </c>
      <c r="N414" s="2477">
        <f>M414/1000</f>
        <v>1.0149999999999999</v>
      </c>
      <c r="O414" s="12"/>
      <c r="P414" s="12"/>
      <c r="Q414" s="12"/>
    </row>
    <row r="415" spans="1:17">
      <c r="A415" s="12"/>
      <c r="B415" s="2472"/>
      <c r="C415" s="2473"/>
      <c r="D415" s="2474" t="s">
        <v>1880</v>
      </c>
      <c r="E415" s="2475">
        <v>0.92</v>
      </c>
      <c r="F415" s="2476">
        <f>(E415*B412)*10</f>
        <v>184.00000000000003</v>
      </c>
      <c r="G415" s="2477">
        <f>F415/1000</f>
        <v>0.18400000000000002</v>
      </c>
      <c r="H415" s="334"/>
      <c r="I415" s="2478"/>
      <c r="J415" s="2473"/>
      <c r="K415" s="2474" t="s">
        <v>1880</v>
      </c>
      <c r="L415" s="2475">
        <v>0.92</v>
      </c>
      <c r="M415" s="2476">
        <f>(L415*I412)*100</f>
        <v>920.00000000000011</v>
      </c>
      <c r="N415" s="2477">
        <f>M415/1000</f>
        <v>0.92000000000000015</v>
      </c>
      <c r="O415" s="12"/>
      <c r="P415" s="12"/>
      <c r="Q415" s="12"/>
    </row>
    <row r="416" spans="1:17" ht="15.75" thickBot="1">
      <c r="A416" s="12"/>
      <c r="B416" s="2479"/>
      <c r="C416" s="2480"/>
      <c r="D416" s="2481" t="s">
        <v>1881</v>
      </c>
      <c r="E416" s="2482">
        <v>0.8</v>
      </c>
      <c r="F416" s="2483">
        <f>(E416*B412)*10</f>
        <v>160</v>
      </c>
      <c r="G416" s="2484">
        <f>F416/1000</f>
        <v>0.16</v>
      </c>
      <c r="H416" s="334"/>
      <c r="I416" s="2485"/>
      <c r="J416" s="2480"/>
      <c r="K416" s="2481" t="s">
        <v>1881</v>
      </c>
      <c r="L416" s="2482">
        <v>0.8</v>
      </c>
      <c r="M416" s="2483">
        <f>(L416*I412)*100</f>
        <v>800</v>
      </c>
      <c r="N416" s="2484">
        <f>M416/1000</f>
        <v>0.8</v>
      </c>
      <c r="O416" s="12"/>
      <c r="P416" s="12"/>
      <c r="Q416" s="12"/>
    </row>
    <row r="417" spans="1:17">
      <c r="A417" s="12"/>
      <c r="B417" s="11"/>
      <c r="C417" s="334"/>
      <c r="D417" s="334"/>
      <c r="E417" s="334"/>
      <c r="F417" s="334"/>
      <c r="G417" s="334"/>
      <c r="H417" s="334"/>
      <c r="I417" s="334"/>
      <c r="J417" s="11"/>
      <c r="K417" s="11"/>
      <c r="L417" s="11"/>
      <c r="M417" s="12"/>
      <c r="N417" s="12"/>
      <c r="O417" s="12"/>
      <c r="P417" s="12"/>
      <c r="Q417" s="12"/>
    </row>
    <row r="418" spans="1:17">
      <c r="A418" s="12"/>
      <c r="B418" s="11"/>
      <c r="C418" s="334"/>
      <c r="D418" s="334"/>
      <c r="E418" s="334"/>
      <c r="F418" s="334"/>
      <c r="G418" s="334"/>
      <c r="H418" s="334"/>
      <c r="I418" s="334"/>
      <c r="J418" s="11"/>
      <c r="K418" s="11"/>
      <c r="L418" s="11"/>
      <c r="M418" s="12"/>
      <c r="N418" s="12"/>
      <c r="O418" s="12"/>
      <c r="P418" s="12"/>
      <c r="Q418" s="12"/>
    </row>
    <row r="419" spans="1:17">
      <c r="A419" s="12"/>
      <c r="B419" s="11"/>
      <c r="C419" s="334"/>
      <c r="D419" s="334"/>
      <c r="E419" s="334"/>
      <c r="F419" s="334"/>
      <c r="G419" s="334"/>
      <c r="H419" s="334"/>
      <c r="I419" s="334"/>
      <c r="J419" s="11"/>
      <c r="K419" s="11"/>
      <c r="L419" s="11"/>
      <c r="M419" s="12"/>
      <c r="N419" s="12"/>
      <c r="O419" s="12"/>
      <c r="P419" s="12"/>
      <c r="Q419" s="12"/>
    </row>
    <row r="420" spans="1:17" ht="15.75" thickBot="1">
      <c r="A420" s="12"/>
      <c r="B420" s="11"/>
      <c r="C420" s="334"/>
      <c r="D420" s="334"/>
      <c r="E420" s="334"/>
      <c r="F420" s="334"/>
      <c r="G420" s="334"/>
      <c r="H420" s="334"/>
      <c r="I420" s="334"/>
      <c r="J420" s="11"/>
      <c r="K420" s="11"/>
      <c r="L420" s="11"/>
      <c r="M420" s="12"/>
      <c r="N420" s="12"/>
      <c r="O420" s="12"/>
      <c r="P420" s="12"/>
      <c r="Q420" s="12"/>
    </row>
    <row r="421" spans="1:17">
      <c r="A421" s="12"/>
      <c r="B421" s="11"/>
      <c r="C421" s="334"/>
      <c r="D421" s="334"/>
      <c r="E421" s="334"/>
      <c r="F421" s="2486" t="s">
        <v>1882</v>
      </c>
      <c r="G421" s="2487"/>
      <c r="H421" s="2487"/>
      <c r="I421" s="2488"/>
      <c r="J421" s="11"/>
      <c r="K421" s="2486" t="s">
        <v>1882</v>
      </c>
      <c r="L421" s="2487"/>
      <c r="M421" s="2487"/>
      <c r="N421" s="2488"/>
      <c r="O421" s="12"/>
      <c r="P421" s="12"/>
    </row>
    <row r="422" spans="1:17" ht="15.75" thickBot="1">
      <c r="A422" s="12"/>
      <c r="B422" s="11"/>
      <c r="C422" s="11"/>
      <c r="D422" s="11"/>
      <c r="E422" s="11"/>
      <c r="F422" s="2489"/>
      <c r="G422" s="2490"/>
      <c r="H422" s="2490"/>
      <c r="I422" s="2491"/>
      <c r="J422" s="4"/>
      <c r="K422" s="2489"/>
      <c r="L422" s="2490"/>
      <c r="M422" s="2490"/>
      <c r="N422" s="2491"/>
      <c r="O422" s="12"/>
      <c r="P422" s="12"/>
    </row>
    <row r="423" spans="1:17" ht="19.5" customHeight="1" thickBot="1">
      <c r="A423" s="12"/>
      <c r="B423" s="11"/>
      <c r="C423" s="11"/>
      <c r="D423" s="11"/>
      <c r="E423" s="11"/>
      <c r="F423" s="2492" t="s">
        <v>20</v>
      </c>
      <c r="G423" s="2493" t="s">
        <v>221</v>
      </c>
      <c r="H423" s="2493" t="s">
        <v>222</v>
      </c>
      <c r="I423" s="2494" t="s">
        <v>223</v>
      </c>
      <c r="J423" s="4"/>
      <c r="K423" s="2495" t="s">
        <v>1883</v>
      </c>
      <c r="L423" s="2496"/>
      <c r="M423" s="2496"/>
      <c r="N423" s="2497"/>
      <c r="O423" s="12"/>
      <c r="P423" s="12"/>
    </row>
    <row r="424" spans="1:17" ht="15.75" customHeight="1">
      <c r="A424" s="12"/>
      <c r="B424" s="11"/>
      <c r="C424" s="11"/>
      <c r="D424" s="11"/>
      <c r="E424" s="11"/>
      <c r="F424" s="2498" t="s">
        <v>247</v>
      </c>
      <c r="G424" s="2499"/>
      <c r="H424" s="2499"/>
      <c r="I424" s="2500"/>
      <c r="J424" s="4"/>
      <c r="K424" s="2501" t="s">
        <v>216</v>
      </c>
      <c r="L424" s="2502"/>
      <c r="M424" s="2502"/>
      <c r="N424" s="2503"/>
      <c r="O424" s="12"/>
      <c r="P424" s="12"/>
    </row>
    <row r="425" spans="1:17" ht="18.75" customHeight="1">
      <c r="A425" s="12"/>
      <c r="B425" s="11"/>
      <c r="C425" s="11"/>
      <c r="D425" s="11"/>
      <c r="E425" s="11"/>
      <c r="F425" s="2504" t="s">
        <v>224</v>
      </c>
      <c r="G425" s="2505" t="s">
        <v>225</v>
      </c>
      <c r="H425" s="2505" t="s">
        <v>226</v>
      </c>
      <c r="I425" s="2506" t="s">
        <v>227</v>
      </c>
      <c r="J425" s="4"/>
      <c r="K425" s="2507" t="s">
        <v>217</v>
      </c>
      <c r="L425" s="2508" t="s">
        <v>218</v>
      </c>
      <c r="M425" s="2508" t="s">
        <v>219</v>
      </c>
      <c r="N425" s="2509" t="s">
        <v>220</v>
      </c>
      <c r="O425" s="12"/>
      <c r="P425" s="12"/>
    </row>
    <row r="426" spans="1:17" ht="15.75" customHeight="1">
      <c r="A426" s="12"/>
      <c r="B426" s="11"/>
      <c r="C426" s="11"/>
      <c r="D426" s="11"/>
      <c r="E426" s="11"/>
      <c r="F426" s="2510">
        <v>1</v>
      </c>
      <c r="G426" s="2511">
        <f>F426*10</f>
        <v>10</v>
      </c>
      <c r="H426" s="2511">
        <f>G426*10</f>
        <v>100</v>
      </c>
      <c r="I426" s="2512">
        <f>H426*10</f>
        <v>1000</v>
      </c>
      <c r="J426" s="4"/>
      <c r="K426" s="2513"/>
      <c r="L426" s="2514"/>
      <c r="M426" s="2514"/>
      <c r="N426" s="2515"/>
      <c r="O426" s="12"/>
      <c r="P426" s="12"/>
    </row>
    <row r="427" spans="1:17" ht="15.75" customHeight="1">
      <c r="A427" s="12"/>
      <c r="B427" s="11"/>
      <c r="C427" s="11"/>
      <c r="D427" s="11"/>
      <c r="E427" s="11"/>
      <c r="F427" s="2516">
        <f>G427/10</f>
        <v>0.1</v>
      </c>
      <c r="G427" s="2517">
        <v>1</v>
      </c>
      <c r="H427" s="2511">
        <f>G427*10</f>
        <v>10</v>
      </c>
      <c r="I427" s="2512">
        <f>G427*100</f>
        <v>100</v>
      </c>
      <c r="J427" s="4"/>
      <c r="K427" s="2518" t="s">
        <v>228</v>
      </c>
      <c r="L427" s="2519" t="s">
        <v>229</v>
      </c>
      <c r="M427" s="2519" t="s">
        <v>230</v>
      </c>
      <c r="N427" s="2520" t="s">
        <v>231</v>
      </c>
      <c r="O427" s="12"/>
      <c r="P427" s="12"/>
    </row>
    <row r="428" spans="1:17" ht="15.75" customHeight="1">
      <c r="A428" s="12"/>
      <c r="B428" s="11"/>
      <c r="C428" s="11"/>
      <c r="D428" s="11"/>
      <c r="E428" s="11"/>
      <c r="F428" s="2516">
        <f t="shared" ref="F428:G428" si="1">G428/10</f>
        <v>0.01</v>
      </c>
      <c r="G428" s="2511">
        <f t="shared" si="1"/>
        <v>0.1</v>
      </c>
      <c r="H428" s="2517">
        <v>1</v>
      </c>
      <c r="I428" s="2512">
        <f>G428*100</f>
        <v>10</v>
      </c>
      <c r="J428" s="4"/>
      <c r="K428" s="2518" t="s">
        <v>233</v>
      </c>
      <c r="L428" s="2519" t="s">
        <v>234</v>
      </c>
      <c r="M428" s="2519" t="s">
        <v>235</v>
      </c>
      <c r="N428" s="2520" t="s">
        <v>236</v>
      </c>
      <c r="O428" s="12"/>
      <c r="P428" s="12"/>
    </row>
    <row r="429" spans="1:17" ht="15.75" customHeight="1">
      <c r="A429" s="12"/>
      <c r="B429" s="11"/>
      <c r="C429" s="11"/>
      <c r="D429" s="11"/>
      <c r="E429" s="11"/>
      <c r="F429" s="2521">
        <f>I429/1000</f>
        <v>1E-3</v>
      </c>
      <c r="G429" s="2522">
        <f>I429/100</f>
        <v>0.01</v>
      </c>
      <c r="H429" s="2522">
        <f>I429/10</f>
        <v>0.1</v>
      </c>
      <c r="I429" s="2523">
        <v>1</v>
      </c>
      <c r="J429" s="4"/>
      <c r="K429" s="2518" t="s">
        <v>237</v>
      </c>
      <c r="L429" s="2519" t="s">
        <v>238</v>
      </c>
      <c r="M429" s="2519" t="s">
        <v>239</v>
      </c>
      <c r="N429" s="2520" t="s">
        <v>240</v>
      </c>
      <c r="O429" s="12"/>
      <c r="P429" s="12"/>
    </row>
    <row r="430" spans="1:17" ht="15" customHeight="1">
      <c r="A430" s="12"/>
      <c r="B430" s="11"/>
      <c r="C430" s="11"/>
      <c r="D430" s="11"/>
      <c r="E430" s="11"/>
      <c r="F430" s="2495" t="s">
        <v>1883</v>
      </c>
      <c r="G430" s="2496"/>
      <c r="H430" s="2496"/>
      <c r="I430" s="2497"/>
      <c r="J430" s="4"/>
      <c r="K430" s="2524" t="s">
        <v>241</v>
      </c>
      <c r="L430" s="2525" t="s">
        <v>242</v>
      </c>
      <c r="M430" s="2525" t="s">
        <v>243</v>
      </c>
      <c r="N430" s="2526" t="s">
        <v>244</v>
      </c>
      <c r="O430" s="12"/>
      <c r="P430" s="12"/>
    </row>
    <row r="431" spans="1:17" ht="16.5" thickBot="1">
      <c r="A431" s="12"/>
      <c r="B431" s="11"/>
      <c r="C431" s="11"/>
      <c r="D431" s="11"/>
      <c r="E431" s="11"/>
      <c r="F431" s="2527" t="s">
        <v>245</v>
      </c>
      <c r="G431" s="2528"/>
      <c r="H431" s="2528"/>
      <c r="I431" s="2529"/>
      <c r="J431" s="4"/>
      <c r="K431" s="2527" t="s">
        <v>245</v>
      </c>
      <c r="L431" s="2528"/>
      <c r="M431" s="2528"/>
      <c r="N431" s="2529"/>
      <c r="O431" s="12"/>
      <c r="P431" s="12"/>
    </row>
    <row r="432" spans="1:17">
      <c r="A432" s="12"/>
      <c r="B432" s="11"/>
      <c r="C432" s="11"/>
      <c r="D432" s="11"/>
      <c r="F432" s="12"/>
      <c r="G432" s="12"/>
      <c r="H432" s="12"/>
      <c r="I432" s="12"/>
      <c r="J432" s="12"/>
      <c r="K432" s="12"/>
      <c r="L432" s="12"/>
      <c r="M432" s="12"/>
      <c r="N432" s="12"/>
      <c r="O432" s="12"/>
      <c r="P432" s="12"/>
    </row>
    <row r="433" spans="1:17">
      <c r="A433" s="12"/>
      <c r="B433" s="11"/>
      <c r="C433" s="11"/>
      <c r="D433" s="11"/>
      <c r="E433" s="4"/>
      <c r="F433" s="12"/>
      <c r="G433" s="12"/>
      <c r="H433" s="12"/>
      <c r="I433" s="12"/>
      <c r="J433" s="12"/>
      <c r="K433" s="12"/>
      <c r="L433" s="12"/>
      <c r="M433" s="12"/>
      <c r="N433" s="12"/>
      <c r="O433" s="12"/>
      <c r="P433" s="12"/>
    </row>
    <row r="434" spans="1:17" ht="21" customHeight="1">
      <c r="A434" s="12"/>
      <c r="B434" s="1932" t="s">
        <v>1133</v>
      </c>
      <c r="C434" s="2530" t="s">
        <v>207</v>
      </c>
      <c r="D434" s="11"/>
      <c r="E434" s="4"/>
      <c r="F434" s="12"/>
      <c r="G434" s="12"/>
      <c r="H434" s="12"/>
      <c r="I434" s="12"/>
      <c r="J434" s="12"/>
      <c r="K434" s="2531" t="s">
        <v>1884</v>
      </c>
      <c r="L434" s="2532"/>
      <c r="M434" s="2533"/>
      <c r="N434" s="12"/>
      <c r="O434" s="12"/>
      <c r="P434" s="12"/>
    </row>
    <row r="435" spans="1:17" ht="21">
      <c r="A435" s="12"/>
      <c r="B435" s="1930"/>
      <c r="C435" s="2534"/>
      <c r="D435" s="11"/>
      <c r="E435" s="4"/>
      <c r="F435" s="12"/>
      <c r="G435" s="12"/>
      <c r="H435" s="12"/>
      <c r="I435" s="12"/>
      <c r="J435" s="12"/>
      <c r="K435" s="2535" t="s">
        <v>1885</v>
      </c>
      <c r="L435" s="2536" t="s">
        <v>1886</v>
      </c>
      <c r="M435" s="2537" t="s">
        <v>1887</v>
      </c>
      <c r="N435" s="12"/>
      <c r="O435" s="12"/>
      <c r="P435" s="12"/>
      <c r="Q435" s="12"/>
    </row>
    <row r="436" spans="1:17" ht="21">
      <c r="A436" s="12"/>
      <c r="B436" s="1930" t="s">
        <v>208</v>
      </c>
      <c r="C436" s="2538"/>
      <c r="D436" s="11"/>
      <c r="E436" s="4"/>
      <c r="F436" s="12"/>
      <c r="G436" s="12"/>
      <c r="H436" s="12"/>
      <c r="I436" s="12"/>
      <c r="J436" s="12"/>
      <c r="K436" s="2539">
        <v>4.1666666666666664E-2</v>
      </c>
      <c r="L436" s="2540">
        <v>60</v>
      </c>
      <c r="M436" s="2541">
        <v>100</v>
      </c>
      <c r="N436" s="12"/>
      <c r="O436" s="12"/>
      <c r="P436" s="12"/>
      <c r="Q436" s="12"/>
    </row>
    <row r="437" spans="1:17" ht="21">
      <c r="A437" s="12"/>
      <c r="B437" s="1930" t="s">
        <v>209</v>
      </c>
      <c r="C437" s="2538"/>
      <c r="D437" s="11"/>
      <c r="E437" s="4"/>
      <c r="F437" s="12"/>
      <c r="G437" s="12"/>
      <c r="H437" s="12"/>
      <c r="I437" s="12"/>
      <c r="J437" s="12"/>
      <c r="K437" s="2542">
        <v>4.1666666666666664E-2</v>
      </c>
      <c r="L437" s="2543">
        <f>(L436/K436)*K437</f>
        <v>60</v>
      </c>
      <c r="M437" s="2544">
        <f>(M436/K436)*K437</f>
        <v>100</v>
      </c>
      <c r="N437" s="12"/>
      <c r="O437" s="12"/>
      <c r="P437" s="12"/>
      <c r="Q437" s="12"/>
    </row>
    <row r="438" spans="1:17" ht="21">
      <c r="A438" s="12"/>
      <c r="B438" s="1932" t="s">
        <v>1133</v>
      </c>
      <c r="C438" s="2530" t="s">
        <v>210</v>
      </c>
      <c r="D438" s="11"/>
      <c r="F438" s="12"/>
      <c r="G438" s="12"/>
      <c r="H438" s="12"/>
      <c r="I438" s="12"/>
      <c r="J438" s="12"/>
      <c r="K438" s="2545">
        <f>(K436/L436)*L438</f>
        <v>6.2499999999999993E-2</v>
      </c>
      <c r="L438" s="2546">
        <v>90</v>
      </c>
      <c r="M438" s="2547">
        <f>(M436/L436)*L438</f>
        <v>150</v>
      </c>
      <c r="N438" s="12"/>
      <c r="O438" s="12"/>
      <c r="P438" s="12"/>
      <c r="Q438" s="12"/>
    </row>
    <row r="439" spans="1:17" ht="15.75">
      <c r="A439" s="12"/>
      <c r="B439" s="11"/>
      <c r="C439" s="11"/>
      <c r="D439" s="11"/>
      <c r="F439" s="12"/>
      <c r="G439" s="12"/>
      <c r="H439" s="12"/>
      <c r="I439" s="12"/>
      <c r="J439" s="12"/>
      <c r="K439" s="2548">
        <f>(K436/M436)*M439</f>
        <v>1.6666666666666666E-2</v>
      </c>
      <c r="L439" s="2549">
        <f>(L436/M436)*M439</f>
        <v>24</v>
      </c>
      <c r="M439" s="2550">
        <v>40</v>
      </c>
      <c r="N439" s="12"/>
      <c r="O439" s="12"/>
      <c r="P439" s="12"/>
      <c r="Q439" s="12"/>
    </row>
    <row r="440" spans="1:17">
      <c r="A440" s="12"/>
      <c r="B440" s="11"/>
      <c r="C440" s="11"/>
      <c r="D440" s="11"/>
      <c r="E440" s="11"/>
      <c r="F440" s="11"/>
      <c r="G440" s="11"/>
      <c r="H440" s="12"/>
      <c r="I440" s="12"/>
      <c r="J440" s="12"/>
      <c r="K440" s="12"/>
      <c r="L440" s="12"/>
      <c r="M440" s="12"/>
      <c r="N440" s="12"/>
      <c r="O440" s="12"/>
      <c r="P440" s="12"/>
      <c r="Q440" s="12"/>
    </row>
    <row r="441" spans="1:17">
      <c r="A441" s="1927"/>
      <c r="B441" s="1928"/>
      <c r="C441" s="1929"/>
      <c r="D441" s="1929"/>
      <c r="E441" s="1929"/>
      <c r="F441" s="1929"/>
      <c r="G441" s="1929"/>
      <c r="H441" s="1929"/>
      <c r="I441" s="1929"/>
      <c r="J441" s="1928"/>
      <c r="K441" s="1928"/>
      <c r="L441" s="1928"/>
      <c r="M441" s="1927"/>
      <c r="N441" s="1927"/>
      <c r="O441" s="1927"/>
      <c r="P441" s="1927"/>
      <c r="Q441" s="1927"/>
    </row>
    <row r="442" spans="1:17" ht="15.75" thickBot="1">
      <c r="A442" s="12"/>
      <c r="B442" s="11"/>
      <c r="C442" s="11"/>
      <c r="D442" s="11"/>
      <c r="E442" s="11"/>
      <c r="F442" s="11"/>
      <c r="G442" s="11"/>
      <c r="H442" s="12"/>
      <c r="I442" s="12"/>
      <c r="J442" s="12"/>
      <c r="K442" s="12"/>
      <c r="L442" s="12"/>
      <c r="M442" s="12"/>
      <c r="N442" s="12"/>
      <c r="O442" s="12"/>
      <c r="P442" s="12"/>
      <c r="Q442" s="12"/>
    </row>
    <row r="443" spans="1:17">
      <c r="A443" s="12"/>
      <c r="B443" s="2551" t="s">
        <v>246</v>
      </c>
      <c r="C443" s="2552"/>
      <c r="D443" s="2552"/>
      <c r="E443" s="2552"/>
      <c r="F443" s="2552"/>
      <c r="G443" s="2553"/>
      <c r="H443" s="12"/>
      <c r="I443" s="2554" t="s">
        <v>258</v>
      </c>
      <c r="J443" s="2555"/>
      <c r="K443" s="2556" t="s">
        <v>259</v>
      </c>
      <c r="L443" s="2556"/>
      <c r="M443" s="2557" t="s">
        <v>260</v>
      </c>
      <c r="N443" s="2558" t="s">
        <v>261</v>
      </c>
      <c r="O443" s="12"/>
      <c r="P443" s="12"/>
      <c r="Q443" s="12"/>
    </row>
    <row r="444" spans="1:17">
      <c r="A444" s="12"/>
      <c r="B444" s="2559"/>
      <c r="C444" s="2560"/>
      <c r="D444" s="2560"/>
      <c r="E444" s="2560"/>
      <c r="F444" s="2560"/>
      <c r="G444" s="2561"/>
      <c r="H444" s="12"/>
      <c r="I444" s="1507"/>
      <c r="J444" s="2562"/>
      <c r="K444" s="2563"/>
      <c r="L444" s="2563"/>
      <c r="M444" s="2564"/>
      <c r="N444" s="2565"/>
      <c r="O444" s="12"/>
      <c r="P444" s="12"/>
      <c r="Q444" s="12"/>
    </row>
    <row r="445" spans="1:17" ht="15.75" customHeight="1">
      <c r="A445" s="12"/>
      <c r="B445" s="2566" t="s">
        <v>248</v>
      </c>
      <c r="C445" s="2567"/>
      <c r="D445" s="2567"/>
      <c r="E445" s="2567"/>
      <c r="F445" s="2567"/>
      <c r="G445" s="2568"/>
      <c r="H445" s="12"/>
      <c r="I445" s="1506" t="s">
        <v>265</v>
      </c>
      <c r="J445" s="2569"/>
      <c r="K445" s="2570" t="s">
        <v>266</v>
      </c>
      <c r="L445" s="2570"/>
      <c r="M445" s="2571"/>
      <c r="N445" s="2572"/>
      <c r="O445" s="12"/>
      <c r="P445" s="12"/>
      <c r="Q445" s="12"/>
    </row>
    <row r="446" spans="1:17" ht="15.75" customHeight="1">
      <c r="A446" s="12"/>
      <c r="B446" s="2566"/>
      <c r="C446" s="2567"/>
      <c r="D446" s="2567"/>
      <c r="E446" s="2567"/>
      <c r="F446" s="2567"/>
      <c r="G446" s="2568"/>
      <c r="H446" s="12"/>
      <c r="I446" s="1504" t="s">
        <v>269</v>
      </c>
      <c r="J446" s="2573"/>
      <c r="K446" s="2060" t="s">
        <v>270</v>
      </c>
      <c r="L446" s="2060"/>
      <c r="M446" s="2058" t="s">
        <v>271</v>
      </c>
      <c r="N446" s="2574" t="s">
        <v>272</v>
      </c>
      <c r="O446" s="12"/>
      <c r="P446" s="12"/>
      <c r="Q446" s="12"/>
    </row>
    <row r="447" spans="1:17" ht="16.5" customHeight="1">
      <c r="A447" s="12"/>
      <c r="B447" s="2575" t="s">
        <v>250</v>
      </c>
      <c r="C447" s="2576" t="s">
        <v>251</v>
      </c>
      <c r="D447" s="2576"/>
      <c r="E447" s="2576"/>
      <c r="F447" s="2576"/>
      <c r="G447" s="2577"/>
      <c r="H447" s="12"/>
      <c r="I447" s="1504" t="s">
        <v>273</v>
      </c>
      <c r="J447" s="2573"/>
      <c r="K447" s="2060" t="s">
        <v>274</v>
      </c>
      <c r="L447" s="2060"/>
      <c r="M447" s="2058" t="s">
        <v>275</v>
      </c>
      <c r="N447" s="2574" t="s">
        <v>276</v>
      </c>
      <c r="O447" s="12"/>
      <c r="P447" s="12"/>
      <c r="Q447" s="12"/>
    </row>
    <row r="448" spans="1:17">
      <c r="A448" s="12"/>
      <c r="B448" s="2575" t="s">
        <v>250</v>
      </c>
      <c r="C448" s="2576" t="s">
        <v>252</v>
      </c>
      <c r="D448" s="2576"/>
      <c r="E448" s="2576"/>
      <c r="F448" s="2576"/>
      <c r="G448" s="2577"/>
      <c r="H448" s="12"/>
      <c r="I448" s="1504" t="s">
        <v>279</v>
      </c>
      <c r="J448" s="2573"/>
      <c r="K448" s="2060" t="s">
        <v>280</v>
      </c>
      <c r="L448" s="2060"/>
      <c r="M448" s="2058" t="s">
        <v>281</v>
      </c>
      <c r="N448" s="2574" t="s">
        <v>282</v>
      </c>
      <c r="O448" s="12"/>
      <c r="P448" s="12"/>
      <c r="Q448" s="12"/>
    </row>
    <row r="449" spans="1:17" ht="15.75" customHeight="1" thickBot="1">
      <c r="A449" s="12"/>
      <c r="B449" s="2575" t="s">
        <v>250</v>
      </c>
      <c r="C449" s="2576" t="s">
        <v>253</v>
      </c>
      <c r="D449" s="2576"/>
      <c r="E449" s="2576"/>
      <c r="F449" s="2576"/>
      <c r="G449" s="2577"/>
      <c r="H449" s="12"/>
      <c r="I449" s="2578" t="s">
        <v>21</v>
      </c>
      <c r="J449" s="2579"/>
      <c r="K449" s="2580" t="s">
        <v>283</v>
      </c>
      <c r="L449" s="2580"/>
      <c r="M449" s="2581" t="s">
        <v>284</v>
      </c>
      <c r="N449" s="2582" t="s">
        <v>285</v>
      </c>
      <c r="O449" s="12"/>
      <c r="P449" s="12"/>
      <c r="Q449" s="12"/>
    </row>
    <row r="450" spans="1:17" ht="15.75" customHeight="1">
      <c r="A450" s="12"/>
      <c r="B450" s="2575" t="s">
        <v>254</v>
      </c>
      <c r="C450" s="2576" t="s">
        <v>255</v>
      </c>
      <c r="D450" s="2576"/>
      <c r="E450" s="2576"/>
      <c r="F450" s="2576"/>
      <c r="G450" s="2577"/>
      <c r="H450" s="12"/>
      <c r="I450" s="12"/>
      <c r="J450" s="12"/>
      <c r="K450" s="12"/>
      <c r="L450" s="12"/>
      <c r="M450" s="12"/>
      <c r="N450" s="12"/>
      <c r="O450" s="12"/>
      <c r="P450" s="12"/>
      <c r="Q450" s="12"/>
    </row>
    <row r="451" spans="1:17" ht="15" customHeight="1">
      <c r="A451" s="12"/>
      <c r="B451" s="2575" t="s">
        <v>256</v>
      </c>
      <c r="C451" s="2576" t="s">
        <v>257</v>
      </c>
      <c r="D451" s="2576"/>
      <c r="E451" s="2576"/>
      <c r="F451" s="2576"/>
      <c r="G451" s="2577"/>
      <c r="H451" s="11"/>
      <c r="I451" s="4"/>
      <c r="J451" s="4"/>
      <c r="K451" s="4"/>
      <c r="L451" s="4"/>
      <c r="M451" s="4"/>
      <c r="N451" s="4"/>
      <c r="O451" s="12"/>
      <c r="P451" s="12"/>
      <c r="Q451" s="12"/>
    </row>
    <row r="452" spans="1:17">
      <c r="A452" s="12"/>
      <c r="B452" s="2575" t="s">
        <v>262</v>
      </c>
      <c r="C452" s="2576" t="s">
        <v>263</v>
      </c>
      <c r="D452" s="2576"/>
      <c r="E452" s="2576"/>
      <c r="F452" s="2576"/>
      <c r="G452" s="2577"/>
      <c r="H452" s="11"/>
      <c r="I452" s="4"/>
      <c r="J452" s="4"/>
      <c r="K452" s="4"/>
      <c r="L452" s="4"/>
      <c r="M452" s="4"/>
      <c r="N452" s="4"/>
      <c r="O452" s="12"/>
      <c r="P452" s="12"/>
      <c r="Q452" s="12"/>
    </row>
    <row r="453" spans="1:17">
      <c r="A453" s="12"/>
      <c r="B453" s="2575" t="s">
        <v>262</v>
      </c>
      <c r="C453" s="2576" t="s">
        <v>264</v>
      </c>
      <c r="D453" s="2576"/>
      <c r="E453" s="2576"/>
      <c r="F453" s="2576"/>
      <c r="G453" s="2577"/>
      <c r="H453" s="11"/>
      <c r="I453" s="4"/>
      <c r="J453" s="4"/>
      <c r="K453" s="4"/>
      <c r="L453" s="4"/>
      <c r="M453" s="4"/>
      <c r="N453" s="4"/>
      <c r="O453" s="12"/>
      <c r="P453" s="12"/>
      <c r="Q453" s="12"/>
    </row>
    <row r="454" spans="1:17">
      <c r="A454" s="12"/>
      <c r="B454" s="2566" t="s">
        <v>267</v>
      </c>
      <c r="C454" s="2567" t="s">
        <v>268</v>
      </c>
      <c r="D454" s="2567"/>
      <c r="E454" s="2567"/>
      <c r="F454" s="2567"/>
      <c r="G454" s="2568"/>
      <c r="H454" s="11"/>
      <c r="I454" s="4"/>
      <c r="J454" s="4"/>
      <c r="K454" s="4"/>
      <c r="L454" s="4"/>
      <c r="M454" s="4"/>
      <c r="N454" s="4"/>
      <c r="O454" s="12"/>
      <c r="P454" s="12"/>
      <c r="Q454" s="12"/>
    </row>
    <row r="455" spans="1:17">
      <c r="A455" s="12"/>
      <c r="B455" s="2566"/>
      <c r="C455" s="2567"/>
      <c r="D455" s="2567"/>
      <c r="E455" s="2567"/>
      <c r="F455" s="2567"/>
      <c r="G455" s="2568"/>
      <c r="H455" s="11"/>
      <c r="I455" s="4"/>
      <c r="J455" s="4"/>
      <c r="K455" s="4"/>
      <c r="L455" s="4"/>
      <c r="M455" s="4"/>
      <c r="N455" s="4"/>
      <c r="O455" s="12"/>
      <c r="P455" s="12"/>
      <c r="Q455" s="12"/>
    </row>
    <row r="456" spans="1:17">
      <c r="A456" s="12"/>
      <c r="B456" s="2566" t="s">
        <v>277</v>
      </c>
      <c r="C456" s="2567" t="s">
        <v>278</v>
      </c>
      <c r="D456" s="2567"/>
      <c r="E456" s="2567"/>
      <c r="F456" s="2567"/>
      <c r="G456" s="2568"/>
      <c r="H456" s="11"/>
      <c r="I456" s="4"/>
      <c r="J456" s="4"/>
      <c r="K456" s="4"/>
      <c r="L456" s="4"/>
      <c r="M456" s="4"/>
      <c r="N456" s="4"/>
      <c r="O456" s="12"/>
      <c r="P456" s="12"/>
      <c r="Q456" s="12"/>
    </row>
    <row r="457" spans="1:17">
      <c r="A457" s="12"/>
      <c r="B457" s="2583"/>
      <c r="C457" s="2584"/>
      <c r="D457" s="2584"/>
      <c r="E457" s="2584"/>
      <c r="F457" s="2584"/>
      <c r="G457" s="2585"/>
      <c r="H457" s="11"/>
      <c r="I457" s="4"/>
      <c r="J457" s="4"/>
      <c r="K457" s="4"/>
      <c r="L457" s="4"/>
      <c r="M457" s="4"/>
      <c r="N457" s="4"/>
      <c r="O457" s="12"/>
      <c r="P457" s="12"/>
      <c r="Q457" s="12"/>
    </row>
    <row r="458" spans="1:17" ht="15.75" thickBot="1">
      <c r="A458" s="12"/>
      <c r="B458" s="2057"/>
      <c r="C458" s="2057"/>
      <c r="D458" s="2057"/>
      <c r="E458" s="2057"/>
      <c r="F458" s="2057"/>
      <c r="G458" s="2057"/>
      <c r="H458" s="11"/>
      <c r="I458" s="2058"/>
      <c r="J458" s="2058"/>
      <c r="K458" s="2060"/>
      <c r="L458" s="2060"/>
      <c r="M458" s="2058"/>
      <c r="N458" s="2058"/>
      <c r="O458" s="12"/>
      <c r="P458" s="12"/>
      <c r="Q458" s="12"/>
    </row>
    <row r="459" spans="1:17" ht="15.75">
      <c r="A459" s="9"/>
      <c r="B459" s="2586" t="s">
        <v>1888</v>
      </c>
      <c r="C459" s="2587"/>
      <c r="D459" s="2587"/>
      <c r="E459" s="2588"/>
      <c r="F459" s="12"/>
      <c r="G459" s="12"/>
      <c r="H459" s="2589" t="s">
        <v>326</v>
      </c>
      <c r="I459" s="2590"/>
      <c r="J459" s="2591"/>
      <c r="K459" s="2591"/>
      <c r="L459" s="2591"/>
      <c r="M459" s="2591"/>
      <c r="N459" s="2592"/>
      <c r="O459" s="12"/>
      <c r="P459" s="12"/>
      <c r="Q459" s="12"/>
    </row>
    <row r="460" spans="1:17" ht="25.5">
      <c r="A460" s="9"/>
      <c r="B460" s="2593" t="s">
        <v>327</v>
      </c>
      <c r="C460" s="2594"/>
      <c r="D460" s="2595" t="s">
        <v>328</v>
      </c>
      <c r="E460" s="2596">
        <f>(B462*B465)+(C462*C465)+(D462*D465)+(E462*E465)</f>
        <v>228.85000000000002</v>
      </c>
      <c r="F460" s="12"/>
      <c r="G460" s="12"/>
      <c r="H460" s="2597" t="s">
        <v>329</v>
      </c>
      <c r="I460" s="2598" t="s">
        <v>330</v>
      </c>
      <c r="J460" s="2598" t="s">
        <v>331</v>
      </c>
      <c r="K460" s="2598" t="s">
        <v>332</v>
      </c>
      <c r="L460" s="2598" t="s">
        <v>333</v>
      </c>
      <c r="M460" s="2598" t="s">
        <v>334</v>
      </c>
      <c r="N460" s="2599" t="s">
        <v>335</v>
      </c>
      <c r="O460" s="12"/>
      <c r="P460" s="12"/>
      <c r="Q460" s="12"/>
    </row>
    <row r="461" spans="1:17">
      <c r="A461" s="9"/>
      <c r="B461" s="2600"/>
      <c r="C461" s="2601"/>
      <c r="D461" s="2602"/>
      <c r="E461" s="1505"/>
      <c r="F461" s="12"/>
      <c r="G461" s="12"/>
      <c r="H461" s="2603">
        <v>0.12</v>
      </c>
      <c r="I461" s="2604">
        <v>1</v>
      </c>
      <c r="J461" s="2604">
        <v>0.11</v>
      </c>
      <c r="K461" s="2604">
        <v>0</v>
      </c>
      <c r="L461" s="2604">
        <v>0.01</v>
      </c>
      <c r="M461" s="2604">
        <v>5.0000000000000001E-3</v>
      </c>
      <c r="N461" s="2605">
        <f>SUM(H461:M461)</f>
        <v>1.2450000000000001</v>
      </c>
      <c r="O461" s="12"/>
      <c r="P461" s="12"/>
      <c r="Q461" s="12"/>
    </row>
    <row r="462" spans="1:17">
      <c r="A462" s="9"/>
      <c r="B462" s="2606">
        <v>6.5000000000000002E-2</v>
      </c>
      <c r="C462" s="2607">
        <v>7.4999999999999997E-2</v>
      </c>
      <c r="D462" s="2607">
        <v>0.12</v>
      </c>
      <c r="E462" s="2608">
        <v>0.15</v>
      </c>
      <c r="F462" s="12"/>
      <c r="G462" s="12"/>
      <c r="H462" s="2603"/>
      <c r="I462" s="2604"/>
      <c r="J462" s="2604"/>
      <c r="K462" s="2604"/>
      <c r="L462" s="2604"/>
      <c r="M462" s="2604"/>
      <c r="N462" s="2605"/>
      <c r="O462" s="12"/>
      <c r="P462" s="12"/>
      <c r="Q462" s="12"/>
    </row>
    <row r="463" spans="1:17">
      <c r="A463" s="9"/>
      <c r="B463" s="2609"/>
      <c r="C463" s="2610"/>
      <c r="D463" s="2610"/>
      <c r="E463" s="2611"/>
      <c r="F463" s="12"/>
      <c r="G463" s="12"/>
      <c r="H463" s="2612">
        <f>(H461/N461)*N463</f>
        <v>2.1204819277108431</v>
      </c>
      <c r="I463" s="2613">
        <f>(I461/N461)*N463</f>
        <v>17.670682730923691</v>
      </c>
      <c r="J463" s="2613">
        <f>(J461/N461)*N463</f>
        <v>1.9437751004016062</v>
      </c>
      <c r="K463" s="2613">
        <f>(K461/N461)*N463</f>
        <v>0</v>
      </c>
      <c r="L463" s="2613">
        <f>(L461/N461)*N463</f>
        <v>0.17670682730923692</v>
      </c>
      <c r="M463" s="2613">
        <f>(M461/N461)*N463</f>
        <v>8.8353413654618462E-2</v>
      </c>
      <c r="N463" s="2614">
        <v>22</v>
      </c>
      <c r="O463" s="12"/>
      <c r="P463" s="12"/>
      <c r="Q463" s="12"/>
    </row>
    <row r="464" spans="1:17">
      <c r="A464" s="9"/>
      <c r="B464" s="2615" t="s">
        <v>336</v>
      </c>
      <c r="C464" s="2616" t="s">
        <v>337</v>
      </c>
      <c r="D464" s="2616" t="s">
        <v>338</v>
      </c>
      <c r="E464" s="2617" t="s">
        <v>16</v>
      </c>
      <c r="F464" s="12"/>
      <c r="G464" s="12"/>
      <c r="H464" s="2612"/>
      <c r="I464" s="2613"/>
      <c r="J464" s="2613"/>
      <c r="K464" s="2613"/>
      <c r="L464" s="2613"/>
      <c r="M464" s="2613"/>
      <c r="N464" s="2614"/>
      <c r="O464" s="12"/>
      <c r="P464" s="12"/>
      <c r="Q464" s="12"/>
    </row>
    <row r="465" spans="1:17">
      <c r="A465" s="9"/>
      <c r="B465" s="2618">
        <v>920</v>
      </c>
      <c r="C465" s="2619">
        <v>1700</v>
      </c>
      <c r="D465" s="2619">
        <v>240</v>
      </c>
      <c r="E465" s="2620">
        <v>85</v>
      </c>
      <c r="F465" s="12"/>
      <c r="G465" s="12"/>
      <c r="H465" s="2621" t="s">
        <v>339</v>
      </c>
      <c r="I465" s="2622"/>
      <c r="J465" s="2622"/>
      <c r="K465" s="2622"/>
      <c r="L465" s="2622"/>
      <c r="M465" s="2622"/>
      <c r="N465" s="2623"/>
      <c r="O465" s="12"/>
      <c r="P465" s="12"/>
      <c r="Q465" s="12"/>
    </row>
    <row r="466" spans="1:17">
      <c r="A466" s="9"/>
      <c r="B466" s="2624"/>
      <c r="C466" s="2625"/>
      <c r="D466" s="2625"/>
      <c r="E466" s="2626"/>
      <c r="F466" s="12"/>
      <c r="G466" s="12"/>
      <c r="H466" s="2627">
        <f t="shared" ref="H466:M466" si="2">ROUNDUP(H463,2)</f>
        <v>2.13</v>
      </c>
      <c r="I466" s="2628">
        <f t="shared" si="2"/>
        <v>17.680000000000003</v>
      </c>
      <c r="J466" s="2628">
        <f t="shared" si="2"/>
        <v>1.95</v>
      </c>
      <c r="K466" s="2628">
        <f t="shared" si="2"/>
        <v>0</v>
      </c>
      <c r="L466" s="2628">
        <f t="shared" si="2"/>
        <v>0.18000000000000002</v>
      </c>
      <c r="M466" s="2628">
        <f t="shared" si="2"/>
        <v>0.09</v>
      </c>
      <c r="N466" s="2629">
        <f>SUM(H466:M466)</f>
        <v>22.03</v>
      </c>
      <c r="O466" s="12"/>
      <c r="P466" s="12"/>
      <c r="Q466" s="12"/>
    </row>
    <row r="467" spans="1:17">
      <c r="A467" s="9"/>
      <c r="B467" s="2630" t="s">
        <v>340</v>
      </c>
      <c r="C467" s="2631">
        <f>SUM(B465:E465)</f>
        <v>2945</v>
      </c>
      <c r="D467" s="2632" t="s">
        <v>341</v>
      </c>
      <c r="E467" s="2633">
        <f>IF(E460=0,0,E460/D462)</f>
        <v>1907.0833333333335</v>
      </c>
      <c r="F467" s="12"/>
      <c r="G467" s="12"/>
      <c r="H467" s="2627"/>
      <c r="I467" s="2628"/>
      <c r="J467" s="2628"/>
      <c r="K467" s="2628"/>
      <c r="L467" s="2628"/>
      <c r="M467" s="2628"/>
      <c r="N467" s="2629"/>
      <c r="O467" s="12"/>
      <c r="P467" s="12"/>
      <c r="Q467" s="12"/>
    </row>
    <row r="468" spans="1:17" ht="15.75" thickBot="1">
      <c r="A468" s="9"/>
      <c r="B468" s="2634"/>
      <c r="C468" s="2635"/>
      <c r="D468" s="2636"/>
      <c r="E468" s="2637"/>
      <c r="F468" s="12"/>
      <c r="G468" s="12"/>
      <c r="H468" s="2638" t="s">
        <v>342</v>
      </c>
      <c r="I468" s="2639"/>
      <c r="J468" s="2639"/>
      <c r="K468" s="2639"/>
      <c r="L468" s="2639"/>
      <c r="M468" s="2639"/>
      <c r="N468" s="2640"/>
      <c r="O468" s="12"/>
      <c r="P468" s="12"/>
      <c r="Q468" s="12"/>
    </row>
    <row r="469" spans="1:17" ht="15.75" thickBot="1">
      <c r="A469" s="9"/>
      <c r="B469" s="2641" t="s">
        <v>342</v>
      </c>
      <c r="C469" s="2642"/>
      <c r="D469" s="2642"/>
      <c r="E469" s="2643"/>
      <c r="F469" s="12"/>
      <c r="G469" s="12"/>
      <c r="H469" s="12"/>
      <c r="I469" s="11"/>
      <c r="J469" s="11"/>
      <c r="K469" s="11"/>
      <c r="L469" s="11"/>
      <c r="M469" s="12"/>
      <c r="N469" s="12"/>
      <c r="O469" s="12"/>
      <c r="P469" s="12"/>
      <c r="Q469" s="12"/>
    </row>
    <row r="470" spans="1:17" ht="15.75" thickBot="1">
      <c r="A470" s="12"/>
      <c r="B470" s="2057"/>
      <c r="C470" s="2057"/>
      <c r="D470" s="2057"/>
      <c r="E470" s="2057"/>
      <c r="F470" s="2057"/>
      <c r="G470" s="2057"/>
      <c r="H470" s="11"/>
      <c r="I470" s="2058"/>
      <c r="J470" s="2058"/>
      <c r="K470" s="2060"/>
      <c r="L470" s="11"/>
      <c r="M470" s="11"/>
      <c r="N470" s="11"/>
      <c r="O470" s="11"/>
      <c r="P470" s="11"/>
      <c r="Q470" s="11"/>
    </row>
    <row r="471" spans="1:17" ht="15" customHeight="1">
      <c r="B471" s="2644" t="s">
        <v>1889</v>
      </c>
      <c r="C471" s="2645"/>
      <c r="D471" s="2645"/>
      <c r="E471" s="2645"/>
      <c r="F471" s="2645"/>
      <c r="G471" s="2645"/>
      <c r="H471" s="2645"/>
      <c r="I471" s="2645"/>
      <c r="J471" s="2645"/>
      <c r="K471" s="2645"/>
      <c r="L471" s="2645"/>
      <c r="M471" s="2645"/>
      <c r="N471" s="2645"/>
      <c r="O471" s="2645"/>
      <c r="P471" s="2645"/>
      <c r="Q471" s="2646"/>
    </row>
    <row r="472" spans="1:17" ht="15.75" customHeight="1" thickBot="1">
      <c r="B472" s="2647"/>
      <c r="C472" s="2648"/>
      <c r="D472" s="2648"/>
      <c r="E472" s="2648"/>
      <c r="F472" s="2648"/>
      <c r="G472" s="2648"/>
      <c r="H472" s="2648"/>
      <c r="I472" s="2648"/>
      <c r="J472" s="2648"/>
      <c r="K472" s="2648"/>
      <c r="L472" s="2648"/>
      <c r="M472" s="2648"/>
      <c r="N472" s="2648"/>
      <c r="O472" s="2648"/>
      <c r="P472" s="2648"/>
      <c r="Q472" s="2649"/>
    </row>
    <row r="473" spans="1:17">
      <c r="A473" s="4"/>
      <c r="B473" s="4"/>
      <c r="C473" s="4"/>
      <c r="D473" s="4"/>
      <c r="E473" s="4"/>
      <c r="F473" s="4"/>
      <c r="G473" s="4"/>
      <c r="H473" s="4"/>
      <c r="I473" s="4"/>
      <c r="J473" s="4"/>
      <c r="K473" s="4"/>
      <c r="L473" s="4"/>
      <c r="M473" s="4"/>
      <c r="N473" s="4"/>
      <c r="O473" s="4"/>
      <c r="P473" s="4"/>
      <c r="Q473" s="4"/>
    </row>
    <row r="474" spans="1:17" ht="15.75" thickBot="1">
      <c r="A474" s="2124" t="s">
        <v>3</v>
      </c>
      <c r="B474" s="2650" t="str">
        <f>B475</f>
        <v>Gélatine alimentaire</v>
      </c>
      <c r="C474" s="2650"/>
      <c r="D474" s="2650"/>
      <c r="E474" s="2650"/>
      <c r="F474" s="2650"/>
      <c r="G474" s="2650"/>
      <c r="H474" s="2650"/>
      <c r="I474" s="2650"/>
      <c r="J474" s="2650"/>
      <c r="K474" s="2650"/>
      <c r="L474" s="2650"/>
      <c r="M474" s="2650"/>
      <c r="N474" s="2650"/>
      <c r="O474" s="4"/>
      <c r="P474" s="4"/>
      <c r="Q474" s="4"/>
    </row>
    <row r="475" spans="1:17" ht="15" customHeight="1">
      <c r="A475" s="2651" t="str">
        <f>B475</f>
        <v>Gélatine alimentaire</v>
      </c>
      <c r="B475" s="2652" t="s">
        <v>1890</v>
      </c>
      <c r="C475" s="2653"/>
      <c r="D475" s="2653"/>
      <c r="E475" s="2653"/>
      <c r="F475" s="2653"/>
      <c r="G475" s="2653"/>
      <c r="H475" s="2653"/>
      <c r="I475" s="2653"/>
      <c r="J475" s="2653"/>
      <c r="K475" s="2653"/>
      <c r="L475" s="2653"/>
      <c r="M475" s="2653"/>
      <c r="N475" s="2654"/>
      <c r="O475" s="4"/>
      <c r="P475" s="4"/>
      <c r="Q475" s="4"/>
    </row>
    <row r="476" spans="1:17" ht="15" customHeight="1">
      <c r="A476" s="2651"/>
      <c r="B476" s="2655"/>
      <c r="C476" s="2656"/>
      <c r="D476" s="2656"/>
      <c r="E476" s="2656"/>
      <c r="F476" s="2656"/>
      <c r="G476" s="2656"/>
      <c r="H476" s="2656"/>
      <c r="I476" s="2656"/>
      <c r="J476" s="2656"/>
      <c r="K476" s="2656"/>
      <c r="L476" s="2656"/>
      <c r="M476" s="2656"/>
      <c r="N476" s="2657"/>
      <c r="O476" s="4"/>
      <c r="P476" s="4"/>
      <c r="Q476" s="4"/>
    </row>
    <row r="477" spans="1:17" ht="15" customHeight="1">
      <c r="A477" s="2651"/>
      <c r="B477" s="2658" t="s">
        <v>1891</v>
      </c>
      <c r="C477" s="2659"/>
      <c r="D477" s="2659"/>
      <c r="E477" s="2659"/>
      <c r="F477" s="2659"/>
      <c r="G477" s="2659"/>
      <c r="H477" s="2659"/>
      <c r="I477" s="2659"/>
      <c r="J477" s="2659"/>
      <c r="K477" s="2659"/>
      <c r="L477" s="2659"/>
      <c r="M477" s="2659"/>
      <c r="N477" s="2660"/>
      <c r="O477" s="4"/>
      <c r="P477" s="4"/>
      <c r="Q477" s="4"/>
    </row>
    <row r="478" spans="1:17" ht="15.75" customHeight="1">
      <c r="A478" s="2651"/>
      <c r="B478" s="2661"/>
      <c r="C478" s="2662"/>
      <c r="D478" s="2662"/>
      <c r="E478" s="2662"/>
      <c r="F478" s="2662"/>
      <c r="G478" s="2662"/>
      <c r="H478" s="2662"/>
      <c r="I478" s="2662"/>
      <c r="J478" s="2662"/>
      <c r="K478" s="2662"/>
      <c r="L478" s="2662"/>
      <c r="M478" s="2662"/>
      <c r="N478" s="2663"/>
      <c r="O478" s="4"/>
      <c r="P478" s="4"/>
      <c r="Q478" s="4"/>
    </row>
    <row r="479" spans="1:17" ht="15.75" customHeight="1">
      <c r="A479" s="2651"/>
      <c r="B479" s="2664"/>
      <c r="C479" s="2665"/>
      <c r="D479" s="2665"/>
      <c r="E479" s="2665"/>
      <c r="F479" s="2665"/>
      <c r="G479" s="2665"/>
      <c r="H479" s="2665"/>
      <c r="I479" s="2665"/>
      <c r="J479" s="2665"/>
      <c r="K479" s="2665"/>
      <c r="L479" s="2665"/>
      <c r="M479" s="2665"/>
      <c r="N479" s="2666" t="s">
        <v>1892</v>
      </c>
      <c r="O479" s="4"/>
      <c r="P479" s="4"/>
      <c r="Q479" s="4"/>
    </row>
    <row r="480" spans="1:17" ht="16.5" customHeight="1">
      <c r="A480" s="2651"/>
      <c r="B480" s="2664"/>
      <c r="C480" s="2667" t="s">
        <v>1893</v>
      </c>
      <c r="D480" s="2665"/>
      <c r="E480" s="2665"/>
      <c r="F480" s="2665"/>
      <c r="G480" s="2665"/>
      <c r="H480" s="2665"/>
      <c r="I480" s="2665"/>
      <c r="J480" s="2665"/>
      <c r="K480" s="2665"/>
      <c r="L480" s="2665"/>
      <c r="M480" s="2665"/>
      <c r="N480" s="2668"/>
      <c r="O480" s="4"/>
      <c r="P480" s="4"/>
      <c r="Q480" s="4"/>
    </row>
    <row r="481" spans="1:17" ht="15.75" customHeight="1">
      <c r="A481" s="2651"/>
      <c r="B481" s="2664"/>
      <c r="C481" s="2667" t="s">
        <v>1894</v>
      </c>
      <c r="D481" s="2665"/>
      <c r="E481" s="2665"/>
      <c r="F481" s="2665"/>
      <c r="G481" s="2665"/>
      <c r="H481" s="2665"/>
      <c r="I481" s="2665"/>
      <c r="J481" s="2665"/>
      <c r="K481" s="2665"/>
      <c r="L481" s="2665"/>
      <c r="M481" s="2665"/>
      <c r="N481" s="2668"/>
      <c r="O481" s="4"/>
      <c r="P481" s="4"/>
      <c r="Q481" s="4"/>
    </row>
    <row r="482" spans="1:17" ht="15.75">
      <c r="A482" s="2651"/>
      <c r="B482" s="2664"/>
      <c r="C482" s="2667" t="s">
        <v>1895</v>
      </c>
      <c r="D482" s="2665"/>
      <c r="E482" s="2665"/>
      <c r="F482" s="2665"/>
      <c r="G482" s="2665"/>
      <c r="H482" s="2665"/>
      <c r="I482" s="2665"/>
      <c r="J482" s="2665"/>
      <c r="K482" s="2665"/>
      <c r="L482" s="2665"/>
      <c r="M482" s="2665"/>
      <c r="N482" s="2668"/>
      <c r="O482" s="4"/>
      <c r="P482" s="4"/>
      <c r="Q482" s="4"/>
    </row>
    <row r="483" spans="1:17" ht="15.75" customHeight="1">
      <c r="A483" s="2651"/>
      <c r="B483" s="2664"/>
      <c r="C483" s="2667" t="s">
        <v>1896</v>
      </c>
      <c r="D483" s="2665"/>
      <c r="E483" s="2665"/>
      <c r="F483" s="2665"/>
      <c r="G483" s="2665"/>
      <c r="H483" s="2665"/>
      <c r="I483" s="2665"/>
      <c r="J483" s="2665"/>
      <c r="K483" s="2665"/>
      <c r="L483" s="2665"/>
      <c r="M483" s="2665"/>
      <c r="N483" s="2668"/>
      <c r="O483" s="4"/>
      <c r="P483" s="4"/>
      <c r="Q483" s="4"/>
    </row>
    <row r="484" spans="1:17" ht="15.75">
      <c r="A484" s="2651"/>
      <c r="B484" s="2664"/>
      <c r="C484" s="2667" t="s">
        <v>1897</v>
      </c>
      <c r="D484" s="2665"/>
      <c r="E484" s="2665"/>
      <c r="F484" s="2665"/>
      <c r="G484" s="2665"/>
      <c r="H484" s="2665"/>
      <c r="I484" s="2665"/>
      <c r="J484" s="2665"/>
      <c r="K484" s="2665"/>
      <c r="L484" s="2665"/>
      <c r="M484" s="2665"/>
      <c r="N484" s="2668"/>
      <c r="O484" s="4"/>
      <c r="P484" s="4"/>
      <c r="Q484" s="4"/>
    </row>
    <row r="485" spans="1:17" ht="15.75">
      <c r="A485" s="2651"/>
      <c r="B485" s="2664"/>
      <c r="C485" s="2667" t="s">
        <v>1898</v>
      </c>
      <c r="D485" s="2665"/>
      <c r="E485" s="2665"/>
      <c r="F485" s="2665"/>
      <c r="G485" s="2665"/>
      <c r="H485" s="2665"/>
      <c r="I485" s="2665"/>
      <c r="J485" s="2665"/>
      <c r="K485" s="2665"/>
      <c r="L485" s="2665"/>
      <c r="M485" s="2665"/>
      <c r="N485" s="2668"/>
      <c r="O485" s="4"/>
      <c r="P485" s="4"/>
      <c r="Q485" s="4"/>
    </row>
    <row r="486" spans="1:17" ht="15.75">
      <c r="A486" s="2651"/>
      <c r="B486" s="2664"/>
      <c r="C486" s="2667" t="s">
        <v>1899</v>
      </c>
      <c r="D486" s="2665"/>
      <c r="E486" s="2665"/>
      <c r="F486" s="2665"/>
      <c r="G486" s="2665"/>
      <c r="H486" s="2665"/>
      <c r="I486" s="2665"/>
      <c r="J486" s="2665"/>
      <c r="K486" s="2665"/>
      <c r="L486" s="2665"/>
      <c r="M486" s="2665"/>
      <c r="N486" s="2668"/>
      <c r="O486" s="4"/>
      <c r="P486" s="4"/>
      <c r="Q486" s="4"/>
    </row>
    <row r="487" spans="1:17">
      <c r="A487" s="2651"/>
      <c r="B487" s="2664"/>
      <c r="C487" s="2665"/>
      <c r="D487" s="2665"/>
      <c r="E487" s="2665"/>
      <c r="F487" s="2665"/>
      <c r="G487" s="2665"/>
      <c r="H487" s="2665"/>
      <c r="I487" s="2665"/>
      <c r="J487" s="2665"/>
      <c r="K487" s="2665"/>
      <c r="L487" s="2665"/>
      <c r="M487" s="2665"/>
      <c r="N487" s="2668"/>
      <c r="O487" s="4"/>
      <c r="P487" s="4"/>
      <c r="Q487" s="4"/>
    </row>
    <row r="488" spans="1:17">
      <c r="A488" s="2651"/>
      <c r="B488" s="2664"/>
      <c r="C488" s="2669" t="s">
        <v>1900</v>
      </c>
      <c r="D488" s="2670"/>
      <c r="E488" s="2670"/>
      <c r="F488" s="2670"/>
      <c r="G488" s="2670"/>
      <c r="H488" s="2670"/>
      <c r="I488" s="2670"/>
      <c r="J488" s="2670"/>
      <c r="K488" s="2670"/>
      <c r="L488" s="2670"/>
      <c r="M488" s="2671"/>
      <c r="N488" s="2668"/>
      <c r="O488" s="4"/>
      <c r="P488" s="4"/>
      <c r="Q488" s="4"/>
    </row>
    <row r="489" spans="1:17">
      <c r="A489" s="2651"/>
      <c r="B489" s="2664"/>
      <c r="C489" s="2672"/>
      <c r="D489" s="2673"/>
      <c r="E489" s="4"/>
      <c r="F489" s="2674" t="s">
        <v>1</v>
      </c>
      <c r="G489" s="2673"/>
      <c r="H489" s="2675" t="s">
        <v>1901</v>
      </c>
      <c r="I489" s="2675"/>
      <c r="J489" s="2675"/>
      <c r="K489" s="2675"/>
      <c r="L489" s="2675"/>
      <c r="M489" s="2676"/>
      <c r="N489" s="2668"/>
      <c r="O489" s="4"/>
      <c r="P489" s="4"/>
      <c r="Q489" s="4"/>
    </row>
    <row r="490" spans="1:17" ht="15.75">
      <c r="A490" s="2651"/>
      <c r="B490" s="2664"/>
      <c r="C490" s="2677" t="s">
        <v>0</v>
      </c>
      <c r="D490" s="2678" t="s">
        <v>1902</v>
      </c>
      <c r="E490" s="2678"/>
      <c r="F490" s="2679">
        <v>2</v>
      </c>
      <c r="G490" s="362"/>
      <c r="H490" s="2680" t="s">
        <v>1903</v>
      </c>
      <c r="I490" s="362"/>
      <c r="J490" s="362"/>
      <c r="K490" s="2681"/>
      <c r="L490" s="2681"/>
      <c r="M490" s="2682"/>
      <c r="N490" s="2668"/>
      <c r="O490" s="4"/>
      <c r="P490" s="4"/>
      <c r="Q490" s="4"/>
    </row>
    <row r="491" spans="1:17" ht="15.75">
      <c r="A491" s="2651"/>
      <c r="B491" s="2664"/>
      <c r="C491" s="2683">
        <v>10</v>
      </c>
      <c r="D491" s="2684" t="s">
        <v>1592</v>
      </c>
      <c r="E491" s="4"/>
      <c r="F491" s="2685">
        <f>C491*F490</f>
        <v>20</v>
      </c>
      <c r="G491" s="2686"/>
      <c r="H491" s="2687" t="s">
        <v>1904</v>
      </c>
      <c r="I491" s="362"/>
      <c r="J491" s="362"/>
      <c r="K491" s="2681"/>
      <c r="L491" s="2681"/>
      <c r="M491" s="2682"/>
      <c r="N491" s="2668"/>
      <c r="O491" s="4"/>
      <c r="P491" s="4"/>
      <c r="Q491" s="4"/>
    </row>
    <row r="492" spans="1:17" ht="15.75">
      <c r="A492" s="2651"/>
      <c r="B492" s="2664"/>
      <c r="C492" s="2688"/>
      <c r="D492" s="2689"/>
      <c r="E492" s="2681"/>
      <c r="F492" s="2681"/>
      <c r="G492" s="2681"/>
      <c r="H492" s="2687" t="s">
        <v>1905</v>
      </c>
      <c r="I492" s="2089"/>
      <c r="J492" s="362"/>
      <c r="K492" s="2681"/>
      <c r="L492" s="2681"/>
      <c r="M492" s="2682"/>
      <c r="N492" s="2668"/>
      <c r="O492" s="4"/>
      <c r="P492" s="4"/>
      <c r="Q492" s="4"/>
    </row>
    <row r="493" spans="1:17" ht="15.75">
      <c r="A493" s="2651"/>
      <c r="B493" s="2664"/>
      <c r="C493" s="2677"/>
      <c r="D493" s="2690"/>
      <c r="E493" s="2681"/>
      <c r="F493" s="2681"/>
      <c r="G493" s="2681"/>
      <c r="H493" s="2680" t="s">
        <v>1906</v>
      </c>
      <c r="I493" s="362"/>
      <c r="J493" s="362"/>
      <c r="K493" s="2681"/>
      <c r="L493" s="2681"/>
      <c r="M493" s="2682"/>
      <c r="N493" s="2668"/>
      <c r="O493" s="4"/>
      <c r="P493" s="4"/>
      <c r="Q493" s="4"/>
    </row>
    <row r="494" spans="1:17" ht="15.75">
      <c r="A494" s="2651"/>
      <c r="B494" s="2664"/>
      <c r="C494" s="2691" t="s">
        <v>1</v>
      </c>
      <c r="D494" s="2692" t="s">
        <v>1907</v>
      </c>
      <c r="E494" s="2693"/>
      <c r="F494" s="2693"/>
      <c r="G494" s="2693"/>
      <c r="H494" s="2693"/>
      <c r="I494" s="2693"/>
      <c r="J494" s="2693"/>
      <c r="K494" s="2693"/>
      <c r="L494" s="2693"/>
      <c r="M494" s="2694"/>
      <c r="N494" s="2668"/>
      <c r="O494" s="4"/>
      <c r="P494" s="4"/>
      <c r="Q494" s="4"/>
    </row>
    <row r="495" spans="1:17" ht="15.75">
      <c r="A495" s="2651"/>
      <c r="B495" s="2664"/>
      <c r="C495" s="2695" t="s">
        <v>0</v>
      </c>
      <c r="D495" s="2696" t="s">
        <v>1908</v>
      </c>
      <c r="E495" s="2697"/>
      <c r="F495" s="2697"/>
      <c r="G495" s="2697"/>
      <c r="H495" s="2697"/>
      <c r="I495" s="2697"/>
      <c r="J495" s="2697"/>
      <c r="K495" s="2697"/>
      <c r="L495" s="2697"/>
      <c r="M495" s="2698"/>
      <c r="N495" s="2668"/>
      <c r="O495" s="4"/>
      <c r="P495" s="4"/>
      <c r="Q495" s="4"/>
    </row>
    <row r="496" spans="1:17">
      <c r="A496" s="2651"/>
      <c r="B496" s="2699" t="str">
        <f ca="1">CELL("nomfichier",A492)</f>
        <v>E:\0-UPRT\1-UPRT.FR-SITE-WEB\ff-fiches-fabrications\ff-fiches-fabrication-maj-08-2020\[ff-18-restauration-avec-photos.xlsx]Cuisiniers.Pesez</v>
      </c>
      <c r="C496" s="2665"/>
      <c r="D496" s="2665"/>
      <c r="E496" s="2665"/>
      <c r="F496" s="2665"/>
      <c r="G496" s="2665"/>
      <c r="H496" s="2665"/>
      <c r="I496" s="2665"/>
      <c r="J496" s="2665"/>
      <c r="K496" s="2665"/>
      <c r="L496" s="2665"/>
      <c r="M496" s="2665"/>
      <c r="N496" s="2668"/>
      <c r="O496" s="4"/>
      <c r="P496" s="4"/>
      <c r="Q496" s="4"/>
    </row>
    <row r="497" spans="1:17" ht="15" customHeight="1">
      <c r="A497" s="2651"/>
      <c r="B497" s="2700" t="s">
        <v>1909</v>
      </c>
      <c r="C497" s="2701"/>
      <c r="D497" s="2701"/>
      <c r="E497" s="2701"/>
      <c r="F497" s="2701"/>
      <c r="G497" s="2701"/>
      <c r="H497" s="2701"/>
      <c r="I497" s="2701"/>
      <c r="J497" s="2701"/>
      <c r="K497" s="2701"/>
      <c r="L497" s="2701"/>
      <c r="M497" s="2701"/>
      <c r="N497" s="2702"/>
      <c r="O497" s="4"/>
      <c r="P497" s="4"/>
      <c r="Q497" s="4"/>
    </row>
    <row r="498" spans="1:17" ht="15.75" thickBot="1">
      <c r="A498" s="2651"/>
      <c r="B498" s="2228"/>
      <c r="C498" s="2229"/>
      <c r="D498" s="2229"/>
      <c r="E498" s="2229"/>
      <c r="F498" s="2229"/>
      <c r="G498" s="2229"/>
      <c r="H498" s="2229"/>
      <c r="I498" s="2229"/>
      <c r="J498" s="2229"/>
      <c r="K498" s="2229"/>
      <c r="L498" s="2229"/>
      <c r="M498" s="2229"/>
      <c r="N498" s="2230"/>
      <c r="O498" s="4"/>
      <c r="P498" s="4"/>
      <c r="Q498" s="4"/>
    </row>
    <row r="499" spans="1:17">
      <c r="B499" s="4"/>
      <c r="C499" s="4"/>
      <c r="D499" s="4"/>
      <c r="E499" s="4"/>
      <c r="F499" s="4"/>
      <c r="G499" s="4"/>
      <c r="H499" s="4"/>
      <c r="I499" s="4"/>
      <c r="J499" s="4"/>
      <c r="K499" s="4"/>
      <c r="L499" s="4"/>
      <c r="M499" s="4"/>
      <c r="N499" s="4"/>
      <c r="O499" s="4"/>
      <c r="P499" s="4"/>
      <c r="Q499" s="4"/>
    </row>
    <row r="500" spans="1:17" ht="15.75" thickBot="1">
      <c r="A500" s="2124" t="s">
        <v>3</v>
      </c>
      <c r="B500" s="2650" t="str">
        <f>B501</f>
        <v>ŒUFS poids et %</v>
      </c>
      <c r="C500" s="2650"/>
      <c r="D500" s="2650"/>
      <c r="E500" s="2650"/>
      <c r="F500" s="2650"/>
      <c r="G500" s="2650"/>
      <c r="H500" s="2650"/>
      <c r="I500" s="2650"/>
      <c r="J500" s="2650"/>
      <c r="K500" s="2650"/>
      <c r="L500" s="2650"/>
      <c r="M500" s="2650"/>
      <c r="N500" s="2650"/>
      <c r="O500" s="4"/>
      <c r="P500" s="4"/>
      <c r="Q500" s="4"/>
    </row>
    <row r="501" spans="1:17" ht="15" customHeight="1">
      <c r="A501" s="2651" t="str">
        <f>B501</f>
        <v>ŒUFS poids et %</v>
      </c>
      <c r="B501" s="2652" t="s">
        <v>1910</v>
      </c>
      <c r="C501" s="2653"/>
      <c r="D501" s="2653"/>
      <c r="E501" s="2653"/>
      <c r="F501" s="2653"/>
      <c r="G501" s="2653"/>
      <c r="H501" s="2653"/>
      <c r="I501" s="2653"/>
      <c r="J501" s="2653"/>
      <c r="K501" s="2653"/>
      <c r="L501" s="2653"/>
      <c r="M501" s="2653"/>
      <c r="N501" s="2654"/>
      <c r="O501" s="4"/>
      <c r="P501" s="4"/>
      <c r="Q501" s="4"/>
    </row>
    <row r="502" spans="1:17" ht="15" customHeight="1">
      <c r="A502" s="2651"/>
      <c r="B502" s="2655"/>
      <c r="C502" s="2656"/>
      <c r="D502" s="2656"/>
      <c r="E502" s="2656"/>
      <c r="F502" s="2656"/>
      <c r="G502" s="2656"/>
      <c r="H502" s="2656"/>
      <c r="I502" s="2656"/>
      <c r="J502" s="2656"/>
      <c r="K502" s="2656"/>
      <c r="L502" s="2656"/>
      <c r="M502" s="2656"/>
      <c r="N502" s="2657"/>
      <c r="O502" s="4"/>
      <c r="P502" s="4"/>
      <c r="Q502" s="4"/>
    </row>
    <row r="503" spans="1:17" ht="15" customHeight="1">
      <c r="A503" s="2651"/>
      <c r="B503" s="2658" t="s">
        <v>67</v>
      </c>
      <c r="C503" s="2659"/>
      <c r="D503" s="2659"/>
      <c r="E503" s="2659"/>
      <c r="F503" s="2659"/>
      <c r="G503" s="2659"/>
      <c r="H503" s="2659"/>
      <c r="I503" s="2659"/>
      <c r="J503" s="2659"/>
      <c r="K503" s="2659"/>
      <c r="L503" s="2659"/>
      <c r="M503" s="2659"/>
      <c r="N503" s="2660"/>
      <c r="O503" s="4"/>
      <c r="P503" s="4"/>
      <c r="Q503" s="4"/>
    </row>
    <row r="504" spans="1:17" ht="15.75" customHeight="1">
      <c r="A504" s="2651"/>
      <c r="B504" s="2661"/>
      <c r="C504" s="2662"/>
      <c r="D504" s="2662"/>
      <c r="E504" s="2662"/>
      <c r="F504" s="2662"/>
      <c r="G504" s="2662"/>
      <c r="H504" s="2662"/>
      <c r="I504" s="2662"/>
      <c r="J504" s="2662"/>
      <c r="K504" s="2662"/>
      <c r="L504" s="2662"/>
      <c r="M504" s="2662"/>
      <c r="N504" s="2663"/>
      <c r="O504" s="4"/>
      <c r="P504" s="4"/>
      <c r="Q504" s="4"/>
    </row>
    <row r="505" spans="1:17" ht="15" customHeight="1">
      <c r="A505" s="2651"/>
      <c r="B505" s="2703" t="s">
        <v>1910</v>
      </c>
      <c r="C505" s="2704"/>
      <c r="D505" s="2704"/>
      <c r="E505" s="2704"/>
      <c r="F505" s="2704"/>
      <c r="G505" s="2704"/>
      <c r="H505" s="2704"/>
      <c r="I505" s="2704"/>
      <c r="J505" s="2704"/>
      <c r="K505" s="2704"/>
      <c r="L505" s="2704"/>
      <c r="M505" s="2704"/>
      <c r="N505" s="2705"/>
      <c r="O505" s="4"/>
      <c r="P505" s="4"/>
      <c r="Q505" s="4"/>
    </row>
    <row r="506" spans="1:17" ht="15.75" customHeight="1">
      <c r="A506" s="2651"/>
      <c r="B506" s="2706" t="s">
        <v>0</v>
      </c>
      <c r="C506" s="2707"/>
      <c r="D506" s="2708" t="s">
        <v>1</v>
      </c>
      <c r="E506" s="2707"/>
      <c r="F506" s="2707"/>
      <c r="G506" s="2709" t="s">
        <v>0</v>
      </c>
      <c r="H506" s="2707"/>
      <c r="I506" s="2708" t="s">
        <v>1</v>
      </c>
      <c r="J506" s="2707"/>
      <c r="K506" s="2709" t="s">
        <v>0</v>
      </c>
      <c r="L506" s="2707"/>
      <c r="M506" s="2708" t="s">
        <v>1</v>
      </c>
      <c r="N506" s="2710"/>
      <c r="O506" s="4"/>
      <c r="P506" s="4"/>
      <c r="Q506" s="4"/>
    </row>
    <row r="507" spans="1:17" ht="18.75" customHeight="1">
      <c r="A507" s="2651"/>
      <c r="B507" s="2711" t="s">
        <v>1911</v>
      </c>
      <c r="C507" s="2712"/>
      <c r="D507" s="2713">
        <v>50</v>
      </c>
      <c r="E507" s="2714">
        <v>1</v>
      </c>
      <c r="F507" s="2715"/>
      <c r="G507" s="2716" t="s">
        <v>1912</v>
      </c>
      <c r="H507" s="2717"/>
      <c r="I507" s="2713">
        <v>20</v>
      </c>
      <c r="J507" s="2718">
        <f>I507/D507</f>
        <v>0.4</v>
      </c>
      <c r="K507" s="2716" t="s">
        <v>1913</v>
      </c>
      <c r="L507" s="2717"/>
      <c r="M507" s="2713">
        <v>30</v>
      </c>
      <c r="N507" s="2719">
        <f>M507/D507</f>
        <v>0.6</v>
      </c>
      <c r="O507" s="4"/>
      <c r="P507" s="4"/>
      <c r="Q507" s="4"/>
    </row>
    <row r="508" spans="1:17" ht="15.75">
      <c r="A508" s="2651"/>
      <c r="B508" s="2720">
        <v>4</v>
      </c>
      <c r="C508" s="2721" t="s">
        <v>1914</v>
      </c>
      <c r="D508" s="2721">
        <f>B508*D507</f>
        <v>200</v>
      </c>
      <c r="E508" s="2684" t="s">
        <v>223</v>
      </c>
      <c r="F508" s="4"/>
      <c r="G508" s="2720">
        <v>10</v>
      </c>
      <c r="H508" s="2721" t="s">
        <v>1915</v>
      </c>
      <c r="I508" s="2721">
        <f>G508*I507</f>
        <v>200</v>
      </c>
      <c r="J508" s="2684" t="s">
        <v>223</v>
      </c>
      <c r="K508" s="2720">
        <v>12</v>
      </c>
      <c r="L508" s="2721" t="s">
        <v>1916</v>
      </c>
      <c r="M508" s="2721">
        <f>K508*M507</f>
        <v>360</v>
      </c>
      <c r="N508" s="2722" t="s">
        <v>223</v>
      </c>
      <c r="O508" s="4"/>
      <c r="P508" s="4"/>
      <c r="Q508" s="4"/>
    </row>
    <row r="509" spans="1:17" ht="15.75" customHeight="1">
      <c r="A509" s="2651"/>
      <c r="B509" s="2723" t="s">
        <v>1801</v>
      </c>
      <c r="C509" s="2724" t="s">
        <v>984</v>
      </c>
      <c r="D509" s="2724" t="s">
        <v>1917</v>
      </c>
      <c r="E509" s="2724" t="s">
        <v>1807</v>
      </c>
      <c r="F509" s="4"/>
      <c r="G509" s="2723" t="s">
        <v>1801</v>
      </c>
      <c r="H509" s="2724" t="s">
        <v>984</v>
      </c>
      <c r="I509" s="2724" t="s">
        <v>1917</v>
      </c>
      <c r="J509" s="2724" t="s">
        <v>1807</v>
      </c>
      <c r="K509" s="2723" t="s">
        <v>1801</v>
      </c>
      <c r="L509" s="2724" t="s">
        <v>984</v>
      </c>
      <c r="M509" s="2724" t="s">
        <v>1917</v>
      </c>
      <c r="N509" s="2725" t="s">
        <v>1807</v>
      </c>
      <c r="O509" s="4"/>
      <c r="P509" s="4"/>
      <c r="Q509" s="4"/>
    </row>
    <row r="510" spans="1:17">
      <c r="A510" s="2651"/>
      <c r="B510" s="2726">
        <f>D508</f>
        <v>200</v>
      </c>
      <c r="C510" s="2727">
        <f>B510*C511</f>
        <v>24.489795918367346</v>
      </c>
      <c r="D510" s="2727">
        <f>B510*D511</f>
        <v>22.448979591836736</v>
      </c>
      <c r="E510" s="2727">
        <f>B510*E511</f>
        <v>153.0612244897959</v>
      </c>
      <c r="F510" s="4"/>
      <c r="G510" s="2726">
        <f>I508</f>
        <v>200</v>
      </c>
      <c r="H510" s="2728">
        <f>G510*H511</f>
        <v>34.4</v>
      </c>
      <c r="I510" s="2728">
        <f>G510*I511</f>
        <v>64.600000000000009</v>
      </c>
      <c r="J510" s="2728">
        <f>G510*J511</f>
        <v>101</v>
      </c>
      <c r="K510" s="2726">
        <f>M508</f>
        <v>360</v>
      </c>
      <c r="L510" s="2727">
        <f>K510*L511</f>
        <v>39.96</v>
      </c>
      <c r="M510" s="2727">
        <f>K510*M511</f>
        <v>0</v>
      </c>
      <c r="N510" s="2729">
        <f>K510*N511</f>
        <v>320</v>
      </c>
      <c r="O510" s="4"/>
      <c r="P510" s="4"/>
      <c r="Q510" s="4"/>
    </row>
    <row r="511" spans="1:17">
      <c r="A511" s="2651"/>
      <c r="B511" s="2730">
        <f>C511+D511+E511</f>
        <v>1</v>
      </c>
      <c r="C511" s="2731">
        <v>0.12244897959183673</v>
      </c>
      <c r="D511" s="2731">
        <v>0.11224489795918367</v>
      </c>
      <c r="E511" s="2731">
        <v>0.76530612244897955</v>
      </c>
      <c r="F511" s="4"/>
      <c r="G511" s="2730">
        <f>H511+I511+J511</f>
        <v>1</v>
      </c>
      <c r="H511" s="2731">
        <v>0.17199999999999999</v>
      </c>
      <c r="I511" s="2731">
        <v>0.32300000000000001</v>
      </c>
      <c r="J511" s="2731">
        <v>0.505</v>
      </c>
      <c r="K511" s="2730">
        <f>L511+M511+N511</f>
        <v>0.99988888888888894</v>
      </c>
      <c r="L511" s="2731">
        <v>0.111</v>
      </c>
      <c r="M511" s="2732">
        <v>0</v>
      </c>
      <c r="N511" s="2733">
        <v>0.88888888888888895</v>
      </c>
      <c r="O511" s="4"/>
      <c r="P511" s="4"/>
      <c r="Q511" s="4"/>
    </row>
    <row r="512" spans="1:17">
      <c r="A512" s="2651"/>
      <c r="B512" s="2734"/>
      <c r="C512" s="2708" t="s">
        <v>1</v>
      </c>
      <c r="D512" s="2708" t="s">
        <v>1</v>
      </c>
      <c r="E512" s="2708" t="s">
        <v>1</v>
      </c>
      <c r="F512" s="2735"/>
      <c r="G512" s="2734"/>
      <c r="H512" s="2708" t="s">
        <v>1</v>
      </c>
      <c r="I512" s="2708" t="s">
        <v>1</v>
      </c>
      <c r="J512" s="2708" t="s">
        <v>1</v>
      </c>
      <c r="K512" s="2734"/>
      <c r="L512" s="2708" t="s">
        <v>1</v>
      </c>
      <c r="M512" s="2736"/>
      <c r="N512" s="2737" t="s">
        <v>1</v>
      </c>
      <c r="O512" s="4"/>
      <c r="P512" s="4"/>
      <c r="Q512" s="4"/>
    </row>
    <row r="513" spans="1:17">
      <c r="A513" s="2651"/>
      <c r="B513" s="2738" t="s">
        <v>1</v>
      </c>
      <c r="C513" s="2739" t="s">
        <v>1918</v>
      </c>
      <c r="D513" s="2740"/>
      <c r="E513" s="2740"/>
      <c r="F513" s="2740"/>
      <c r="G513" s="2740"/>
      <c r="H513" s="2740"/>
      <c r="I513" s="2740"/>
      <c r="J513" s="2740"/>
      <c r="K513" s="2740"/>
      <c r="L513" s="2740"/>
      <c r="M513" s="2740"/>
      <c r="N513" s="2741"/>
      <c r="O513" s="4"/>
      <c r="P513" s="4"/>
      <c r="Q513" s="4"/>
    </row>
    <row r="514" spans="1:17" ht="15.75">
      <c r="A514" s="2651"/>
      <c r="B514" s="2742" t="s">
        <v>0</v>
      </c>
      <c r="C514" s="2743" t="s">
        <v>1919</v>
      </c>
      <c r="D514" s="2740"/>
      <c r="E514" s="2740"/>
      <c r="F514" s="2740"/>
      <c r="G514" s="2740"/>
      <c r="H514" s="2740"/>
      <c r="I514" s="2740"/>
      <c r="J514" s="2740"/>
      <c r="K514" s="2740"/>
      <c r="L514" s="2740"/>
      <c r="M514" s="2665"/>
      <c r="N514" s="2744" t="s">
        <v>1892</v>
      </c>
      <c r="O514" s="4"/>
      <c r="P514" s="4"/>
      <c r="Q514" s="4"/>
    </row>
    <row r="515" spans="1:17">
      <c r="A515" s="2651"/>
      <c r="B515" s="2745"/>
      <c r="C515" s="2674"/>
      <c r="D515" s="2746" t="s">
        <v>1920</v>
      </c>
      <c r="E515" s="2747" t="s">
        <v>1921</v>
      </c>
      <c r="F515" s="4"/>
      <c r="G515" s="2732"/>
      <c r="H515" s="2674"/>
      <c r="I515" s="2674"/>
      <c r="J515" s="2674"/>
      <c r="K515" s="2740"/>
      <c r="L515" s="2740"/>
      <c r="M515" s="2665"/>
      <c r="N515" s="2741"/>
      <c r="O515" s="4"/>
      <c r="P515" s="4"/>
      <c r="Q515" s="4"/>
    </row>
    <row r="516" spans="1:17" ht="15" customHeight="1">
      <c r="A516" s="2651"/>
      <c r="B516" s="2700" t="s">
        <v>1909</v>
      </c>
      <c r="C516" s="2701"/>
      <c r="D516" s="2701"/>
      <c r="E516" s="2701"/>
      <c r="F516" s="2701"/>
      <c r="G516" s="2701"/>
      <c r="H516" s="2701"/>
      <c r="I516" s="2701"/>
      <c r="J516" s="2701"/>
      <c r="K516" s="2701"/>
      <c r="L516" s="2701"/>
      <c r="M516" s="2701"/>
      <c r="N516" s="2702"/>
      <c r="O516" s="4"/>
      <c r="P516" s="4"/>
      <c r="Q516" s="4"/>
    </row>
    <row r="517" spans="1:17" ht="15.75" thickBot="1">
      <c r="A517" s="2651"/>
      <c r="B517" s="2228"/>
      <c r="C517" s="2229"/>
      <c r="D517" s="2229"/>
      <c r="E517" s="2229"/>
      <c r="F517" s="2229"/>
      <c r="G517" s="2229"/>
      <c r="H517" s="2229"/>
      <c r="I517" s="2229"/>
      <c r="J517" s="2229"/>
      <c r="K517" s="2229"/>
      <c r="L517" s="2229"/>
      <c r="M517" s="2229"/>
      <c r="N517" s="2230"/>
      <c r="O517" s="4"/>
      <c r="P517" s="4"/>
      <c r="Q517" s="4"/>
    </row>
    <row r="518" spans="1:17">
      <c r="A518" s="12"/>
      <c r="B518" s="2057"/>
      <c r="C518" s="2057"/>
      <c r="D518" s="2057"/>
      <c r="E518" s="2057"/>
      <c r="F518" s="2057"/>
      <c r="G518" s="2057"/>
      <c r="H518" s="11"/>
      <c r="I518" s="2058"/>
      <c r="J518" s="2058"/>
      <c r="K518" s="2060"/>
      <c r="L518" s="11"/>
      <c r="M518" s="11"/>
      <c r="N518" s="11"/>
      <c r="O518" s="11"/>
      <c r="P518" s="11"/>
      <c r="Q518" s="11"/>
    </row>
    <row r="519" spans="1:17">
      <c r="A519" s="1927"/>
      <c r="B519" s="1928"/>
      <c r="C519" s="1929"/>
      <c r="D519" s="1929"/>
      <c r="E519" s="1929"/>
      <c r="F519" s="1929"/>
      <c r="G519" s="1929"/>
      <c r="H519" s="1929"/>
      <c r="I519" s="1929"/>
      <c r="J519" s="1928"/>
      <c r="K519" s="1928"/>
      <c r="L519" s="1928"/>
      <c r="M519" s="1927"/>
      <c r="N519" s="1927"/>
      <c r="O519" s="1927"/>
      <c r="P519" s="1927"/>
      <c r="Q519" s="1927"/>
    </row>
    <row r="520" spans="1:17" ht="16.5" thickBot="1">
      <c r="A520" s="12"/>
      <c r="B520" s="2748"/>
      <c r="C520" s="354"/>
      <c r="D520" s="354"/>
      <c r="E520" s="354"/>
      <c r="F520" s="354"/>
      <c r="G520" s="354"/>
      <c r="H520" s="11"/>
      <c r="I520" s="11"/>
      <c r="J520" s="11"/>
      <c r="K520" s="11"/>
      <c r="L520" s="11"/>
      <c r="M520" s="11"/>
      <c r="N520" s="11"/>
      <c r="O520" s="11"/>
      <c r="P520" s="11"/>
      <c r="Q520" s="12"/>
    </row>
    <row r="521" spans="1:17" ht="15.75">
      <c r="A521" s="9"/>
      <c r="B521" s="355"/>
      <c r="C521" s="356"/>
      <c r="D521" s="356"/>
      <c r="E521" s="356"/>
      <c r="F521" s="356"/>
      <c r="G521" s="356"/>
      <c r="H521" s="356"/>
      <c r="I521" s="356"/>
      <c r="J521" s="357" t="s">
        <v>343</v>
      </c>
      <c r="K521" s="11"/>
      <c r="L521" s="11"/>
      <c r="M521" s="11"/>
      <c r="N521" s="11"/>
      <c r="O521" s="11"/>
      <c r="P521" s="11"/>
      <c r="Q521" s="12"/>
    </row>
    <row r="522" spans="1:17">
      <c r="A522" s="9"/>
      <c r="B522" s="2749"/>
      <c r="C522" s="2750" t="s">
        <v>344</v>
      </c>
      <c r="D522" s="2751">
        <v>0.44</v>
      </c>
      <c r="E522" s="11"/>
      <c r="F522" s="2752" t="s">
        <v>344</v>
      </c>
      <c r="G522" s="2751">
        <v>100</v>
      </c>
      <c r="H522" s="11"/>
      <c r="I522" s="2753" t="s">
        <v>345</v>
      </c>
      <c r="J522" s="2754">
        <v>115</v>
      </c>
      <c r="K522" s="11"/>
      <c r="L522" s="11"/>
      <c r="M522" s="12"/>
      <c r="N522" s="12"/>
      <c r="O522" s="12"/>
      <c r="P522" s="12"/>
      <c r="Q522" s="12"/>
    </row>
    <row r="523" spans="1:17">
      <c r="A523" s="9"/>
      <c r="B523" s="2755"/>
      <c r="C523" s="2756" t="s">
        <v>346</v>
      </c>
      <c r="D523" s="2757">
        <v>60</v>
      </c>
      <c r="E523" s="11"/>
      <c r="F523" s="2756" t="s">
        <v>347</v>
      </c>
      <c r="G523" s="2758">
        <v>10</v>
      </c>
      <c r="H523" s="11"/>
      <c r="I523" s="2752" t="s">
        <v>344</v>
      </c>
      <c r="J523" s="2759">
        <v>133</v>
      </c>
      <c r="K523" s="11"/>
      <c r="L523" s="11"/>
      <c r="M523" s="12"/>
      <c r="N523" s="12"/>
      <c r="O523" s="12"/>
      <c r="P523" s="12"/>
      <c r="Q523" s="12"/>
    </row>
    <row r="524" spans="1:17">
      <c r="A524" s="9"/>
      <c r="B524" s="2760"/>
      <c r="C524" s="2761" t="s">
        <v>347</v>
      </c>
      <c r="D524" s="2762">
        <f>D522*D523%</f>
        <v>0.26400000000000001</v>
      </c>
      <c r="E524" s="11"/>
      <c r="F524" s="2763" t="s">
        <v>345</v>
      </c>
      <c r="G524" s="2762">
        <f>IF(G522=0,0,G522+G523)</f>
        <v>110</v>
      </c>
      <c r="H524" s="11"/>
      <c r="I524" s="2761" t="s">
        <v>347</v>
      </c>
      <c r="J524" s="2764">
        <f>IF(J522=0,0,IF(J523=0,0,J522-J523))</f>
        <v>-18</v>
      </c>
      <c r="K524" s="11"/>
      <c r="L524" s="11"/>
      <c r="M524" s="12"/>
      <c r="N524" s="12"/>
      <c r="O524" s="12"/>
      <c r="P524" s="12"/>
      <c r="Q524" s="12"/>
    </row>
    <row r="525" spans="1:17">
      <c r="A525" s="9"/>
      <c r="B525" s="2765"/>
      <c r="C525" s="2763" t="s">
        <v>345</v>
      </c>
      <c r="D525" s="2762">
        <f>((D522*D523)/100)+D522</f>
        <v>0.70399999999999996</v>
      </c>
      <c r="E525" s="11"/>
      <c r="F525" s="2766" t="s">
        <v>346</v>
      </c>
      <c r="G525" s="2767">
        <f>IF(G522=0,0,IF(ISBLANK(G522),0,(G523/G522)*100))</f>
        <v>10</v>
      </c>
      <c r="H525" s="11"/>
      <c r="I525" s="2766" t="s">
        <v>346</v>
      </c>
      <c r="J525" s="2768">
        <f>IF(J523=0,0,IF(ISBLANK(J523),0,(J524/J523)*100))</f>
        <v>-13.533834586466165</v>
      </c>
      <c r="K525" s="11"/>
      <c r="L525" s="11"/>
      <c r="M525" s="12"/>
      <c r="N525" s="12"/>
      <c r="O525" s="12"/>
      <c r="P525" s="12"/>
      <c r="Q525" s="12"/>
    </row>
    <row r="526" spans="1:17">
      <c r="A526" s="9"/>
      <c r="B526" s="2769"/>
      <c r="C526" s="2770"/>
      <c r="D526" s="2771"/>
      <c r="E526" s="358"/>
      <c r="F526" s="2772"/>
      <c r="G526" s="2773"/>
      <c r="H526" s="358"/>
      <c r="I526" s="2772"/>
      <c r="J526" s="2774"/>
      <c r="K526" s="11"/>
      <c r="L526" s="11"/>
      <c r="M526" s="12"/>
      <c r="N526" s="12"/>
      <c r="O526" s="12"/>
      <c r="P526" s="12"/>
      <c r="Q526" s="12"/>
    </row>
    <row r="527" spans="1:17">
      <c r="A527" s="9"/>
      <c r="B527" s="2749"/>
      <c r="C527" s="2752" t="s">
        <v>344</v>
      </c>
      <c r="D527" s="2751">
        <v>5.8970000000000002</v>
      </c>
      <c r="E527" s="11"/>
      <c r="F527" s="2753" t="s">
        <v>345</v>
      </c>
      <c r="G527" s="2758">
        <v>9.64</v>
      </c>
      <c r="H527" s="11"/>
      <c r="I527" s="2753" t="s">
        <v>345</v>
      </c>
      <c r="J527" s="2754">
        <v>100</v>
      </c>
      <c r="K527" s="11"/>
      <c r="L527" s="11"/>
      <c r="M527" s="12"/>
      <c r="N527" s="12"/>
      <c r="O527" s="12"/>
      <c r="P527" s="12"/>
      <c r="Q527" s="12"/>
    </row>
    <row r="528" spans="1:17" ht="45">
      <c r="A528" s="9"/>
      <c r="B528" s="2775"/>
      <c r="C528" s="2753" t="s">
        <v>345</v>
      </c>
      <c r="D528" s="2758">
        <v>9.64</v>
      </c>
      <c r="E528" s="11"/>
      <c r="F528" s="2776" t="s">
        <v>346</v>
      </c>
      <c r="G528" s="2777">
        <v>63.5</v>
      </c>
      <c r="H528" s="11"/>
      <c r="I528" s="2776" t="s">
        <v>347</v>
      </c>
      <c r="J528" s="2754">
        <v>50</v>
      </c>
      <c r="K528" s="11"/>
      <c r="L528" s="11"/>
      <c r="M528" s="12"/>
      <c r="N528" s="12"/>
      <c r="O528" s="12"/>
      <c r="P528" s="12"/>
      <c r="Q528" s="12"/>
    </row>
    <row r="529" spans="1:17">
      <c r="A529" s="9"/>
      <c r="B529" s="2760"/>
      <c r="C529" s="2761" t="s">
        <v>347</v>
      </c>
      <c r="D529" s="2762">
        <f>IF(D527=0,0,IF(D528=0,0,D528-D527))</f>
        <v>3.7430000000000003</v>
      </c>
      <c r="E529" s="11"/>
      <c r="F529" s="2761" t="s">
        <v>347</v>
      </c>
      <c r="G529" s="2762">
        <f>G527-G530</f>
        <v>3.7439755351681958</v>
      </c>
      <c r="H529" s="11"/>
      <c r="I529" s="2763" t="s">
        <v>344</v>
      </c>
      <c r="J529" s="2764">
        <f>IF(J527=0,0,IF(ISBLANK(J527),0,J527-J528))</f>
        <v>50</v>
      </c>
      <c r="K529" s="11"/>
      <c r="L529" s="11"/>
      <c r="M529" s="12"/>
      <c r="N529" s="12"/>
      <c r="O529" s="12"/>
      <c r="P529" s="12"/>
      <c r="Q529" s="12"/>
    </row>
    <row r="530" spans="1:17">
      <c r="A530" s="9"/>
      <c r="B530" s="2778"/>
      <c r="C530" s="2779" t="s">
        <v>346</v>
      </c>
      <c r="D530" s="2780">
        <f>IF(D527=0,0,IF(ISBLANK(D527),0,(D529/D527)*100))</f>
        <v>63.472952348651859</v>
      </c>
      <c r="E530" s="11"/>
      <c r="F530" s="2781" t="s">
        <v>344</v>
      </c>
      <c r="G530" s="2782">
        <f>(G527/(100+G528)*100)</f>
        <v>5.8960244648318048</v>
      </c>
      <c r="H530" s="11"/>
      <c r="I530" s="2779" t="s">
        <v>346</v>
      </c>
      <c r="J530" s="2783">
        <f>IF(J529=0,0,IF(ISBLANK(J528),0,(J528/J529)*100))</f>
        <v>100</v>
      </c>
      <c r="K530" s="11"/>
      <c r="L530" s="11"/>
      <c r="M530" s="12"/>
      <c r="N530" s="12"/>
      <c r="O530" s="12"/>
      <c r="P530" s="12"/>
      <c r="Q530" s="12"/>
    </row>
    <row r="531" spans="1:17">
      <c r="A531" s="9"/>
      <c r="B531" s="2784" t="s">
        <v>342</v>
      </c>
      <c r="C531" s="2785"/>
      <c r="D531" s="2785"/>
      <c r="E531" s="2785"/>
      <c r="F531" s="2785"/>
      <c r="G531" s="2785"/>
      <c r="H531" s="2785"/>
      <c r="I531" s="2785"/>
      <c r="J531" s="2785"/>
      <c r="K531" s="11"/>
      <c r="L531" s="11"/>
      <c r="M531" s="12"/>
      <c r="N531" s="12"/>
      <c r="O531" s="12"/>
      <c r="P531" s="12"/>
      <c r="Q531" s="12"/>
    </row>
    <row r="532" spans="1:17">
      <c r="A532" s="12"/>
      <c r="B532" s="2057"/>
      <c r="C532" s="2057"/>
      <c r="D532" s="2057"/>
      <c r="E532" s="2057"/>
      <c r="F532" s="2057"/>
      <c r="G532" s="2057"/>
      <c r="H532" s="11"/>
      <c r="I532" s="2058"/>
      <c r="J532" s="2058"/>
      <c r="K532" s="2060"/>
      <c r="L532" s="2060"/>
      <c r="M532" s="2058"/>
      <c r="N532" s="2058"/>
      <c r="O532" s="12"/>
      <c r="P532" s="12"/>
      <c r="Q532" s="11"/>
    </row>
    <row r="533" spans="1:17">
      <c r="A533" s="12"/>
      <c r="B533" s="2057"/>
      <c r="C533" s="2057"/>
      <c r="D533" s="2057"/>
      <c r="E533" s="2057"/>
      <c r="F533" s="2057"/>
      <c r="G533" s="2057"/>
      <c r="H533" s="11"/>
      <c r="I533" s="2058"/>
      <c r="J533" s="2058"/>
      <c r="K533" s="2060"/>
      <c r="L533" s="2060"/>
      <c r="M533" s="2058"/>
      <c r="N533" s="2058"/>
      <c r="O533" s="12"/>
      <c r="P533" s="12"/>
      <c r="Q533" s="11"/>
    </row>
    <row r="534" spans="1:17">
      <c r="A534" s="12"/>
      <c r="B534" s="2786">
        <v>15</v>
      </c>
      <c r="C534" s="2786">
        <v>15</v>
      </c>
      <c r="D534" s="2786">
        <v>15</v>
      </c>
      <c r="E534" s="2786">
        <v>15</v>
      </c>
      <c r="F534" s="2786">
        <v>15</v>
      </c>
      <c r="G534" s="2786">
        <v>15</v>
      </c>
      <c r="H534" s="2787" t="s">
        <v>1922</v>
      </c>
      <c r="I534" s="2786">
        <v>15</v>
      </c>
      <c r="J534" s="2786">
        <v>15</v>
      </c>
      <c r="K534" s="2786">
        <v>15</v>
      </c>
      <c r="L534" s="2786">
        <v>15</v>
      </c>
      <c r="M534" s="2786">
        <v>15</v>
      </c>
      <c r="N534" s="2786">
        <v>15</v>
      </c>
      <c r="O534" s="2788" t="s">
        <v>1922</v>
      </c>
      <c r="P534" s="12"/>
      <c r="Q534" s="11"/>
    </row>
    <row r="535" spans="1:17" ht="18">
      <c r="A535" s="12"/>
      <c r="B535" s="2789" t="s">
        <v>1923</v>
      </c>
      <c r="C535" s="2790"/>
      <c r="D535" s="2790"/>
      <c r="E535" s="2790"/>
      <c r="F535" s="2790"/>
      <c r="G535" s="2791" t="s">
        <v>1924</v>
      </c>
      <c r="H535" s="4"/>
      <c r="I535" s="2789" t="s">
        <v>1925</v>
      </c>
      <c r="J535" s="2790"/>
      <c r="K535" s="2790"/>
      <c r="L535" s="2790"/>
      <c r="M535" s="2790"/>
      <c r="N535" s="2791" t="s">
        <v>1924</v>
      </c>
      <c r="O535" s="4"/>
      <c r="P535" s="12"/>
      <c r="Q535" s="11"/>
    </row>
    <row r="536" spans="1:17" ht="15.75">
      <c r="A536" s="12"/>
      <c r="B536" s="2792" t="s">
        <v>348</v>
      </c>
      <c r="C536" s="2793">
        <v>1000</v>
      </c>
      <c r="D536" s="2794" t="s">
        <v>348</v>
      </c>
      <c r="E536" s="2793">
        <v>1000</v>
      </c>
      <c r="F536" s="2792" t="s">
        <v>348</v>
      </c>
      <c r="G536" s="2793">
        <v>100</v>
      </c>
      <c r="H536" s="4"/>
      <c r="I536" s="2795" t="s">
        <v>348</v>
      </c>
      <c r="J536" s="2796">
        <v>1</v>
      </c>
      <c r="K536" s="2794" t="s">
        <v>348</v>
      </c>
      <c r="L536" s="2796">
        <v>1</v>
      </c>
      <c r="M536" s="2792" t="s">
        <v>348</v>
      </c>
      <c r="N536" s="2796">
        <v>1</v>
      </c>
      <c r="O536" s="4"/>
      <c r="P536" s="12"/>
      <c r="Q536" s="11"/>
    </row>
    <row r="537" spans="1:17" ht="15.75">
      <c r="A537" s="12"/>
      <c r="B537" s="2797" t="s">
        <v>349</v>
      </c>
      <c r="C537" s="2798">
        <v>2000</v>
      </c>
      <c r="D537" s="2799" t="s">
        <v>351</v>
      </c>
      <c r="E537" s="2798">
        <v>327</v>
      </c>
      <c r="F537" s="2797" t="s">
        <v>350</v>
      </c>
      <c r="G537" s="2800">
        <v>40</v>
      </c>
      <c r="H537" s="4"/>
      <c r="I537" s="2797" t="s">
        <v>349</v>
      </c>
      <c r="J537" s="2801">
        <v>2</v>
      </c>
      <c r="K537" s="2799" t="s">
        <v>351</v>
      </c>
      <c r="L537" s="2801">
        <v>2</v>
      </c>
      <c r="M537" s="2797" t="s">
        <v>350</v>
      </c>
      <c r="N537" s="2800">
        <v>50</v>
      </c>
      <c r="O537" s="4"/>
      <c r="P537" s="12"/>
      <c r="Q537" s="11"/>
    </row>
    <row r="538" spans="1:17" ht="15.75">
      <c r="A538" s="12"/>
      <c r="B538" s="2802" t="s">
        <v>1926</v>
      </c>
      <c r="C538" s="2803">
        <f>IF(C536=0,0,IF(C537=0,0,C537-C536))</f>
        <v>1000</v>
      </c>
      <c r="D538" s="2802" t="s">
        <v>1927</v>
      </c>
      <c r="E538" s="2803">
        <f>IF(E536=0,0,E536+E537)</f>
        <v>1327</v>
      </c>
      <c r="F538" s="2802" t="s">
        <v>1926</v>
      </c>
      <c r="G538" s="2804">
        <f>G539*G537%</f>
        <v>66.666666666666671</v>
      </c>
      <c r="H538" s="4"/>
      <c r="I538" s="2802" t="s">
        <v>1926</v>
      </c>
      <c r="J538" s="2805">
        <f>IF(J536=0,0,IF(J537=0,0,J537-J536))</f>
        <v>1</v>
      </c>
      <c r="K538" s="2802" t="s">
        <v>1927</v>
      </c>
      <c r="L538" s="2805">
        <f>IF(L536=0,0,L536+L537)</f>
        <v>3</v>
      </c>
      <c r="M538" s="2802" t="s">
        <v>1926</v>
      </c>
      <c r="N538" s="2805">
        <f>N539*N537%</f>
        <v>1</v>
      </c>
      <c r="O538" s="4"/>
      <c r="P538" s="12"/>
      <c r="Q538" s="11"/>
    </row>
    <row r="539" spans="1:17" ht="15.75">
      <c r="A539" s="12"/>
      <c r="B539" s="2806" t="s">
        <v>1928</v>
      </c>
      <c r="C539" s="2807">
        <f>IF(C536=0,0,IF(C537=0,0,C538/C537))</f>
        <v>0.5</v>
      </c>
      <c r="D539" s="2806" t="s">
        <v>1928</v>
      </c>
      <c r="E539" s="2807">
        <f>IF(E536=0,0,E537/E538)</f>
        <v>0.24642049736247174</v>
      </c>
      <c r="F539" s="2802" t="s">
        <v>1927</v>
      </c>
      <c r="G539" s="2804">
        <f>G536/(100-G537)*100</f>
        <v>166.66666666666669</v>
      </c>
      <c r="H539" s="4"/>
      <c r="I539" s="2806" t="s">
        <v>1928</v>
      </c>
      <c r="J539" s="2807">
        <f>IF(J536=0,0,IF(J537=0,0,J538/J537))</f>
        <v>0.5</v>
      </c>
      <c r="K539" s="2806" t="s">
        <v>1928</v>
      </c>
      <c r="L539" s="2807">
        <f>IF(L536=0,0,L537/L538)</f>
        <v>0.66666666666666663</v>
      </c>
      <c r="M539" s="2802" t="s">
        <v>1927</v>
      </c>
      <c r="N539" s="2808">
        <f>N536/(100-N537)*100</f>
        <v>2</v>
      </c>
      <c r="O539" s="4"/>
      <c r="P539" s="12"/>
      <c r="Q539" s="11"/>
    </row>
    <row r="540" spans="1:17" ht="15.75">
      <c r="A540" s="12"/>
      <c r="B540" s="2809" t="s">
        <v>349</v>
      </c>
      <c r="C540" s="2798">
        <v>1780</v>
      </c>
      <c r="D540" s="2810" t="s">
        <v>349</v>
      </c>
      <c r="E540" s="2798">
        <v>2310</v>
      </c>
      <c r="F540" s="2811" t="s">
        <v>349</v>
      </c>
      <c r="G540" s="2812">
        <v>500</v>
      </c>
      <c r="H540" s="4"/>
      <c r="I540" s="2809" t="s">
        <v>349</v>
      </c>
      <c r="J540" s="2813">
        <v>2</v>
      </c>
      <c r="K540" s="2810" t="s">
        <v>349</v>
      </c>
      <c r="L540" s="2814">
        <v>2</v>
      </c>
      <c r="M540" s="2810" t="s">
        <v>349</v>
      </c>
      <c r="N540" s="2813">
        <v>1</v>
      </c>
      <c r="O540" s="4"/>
      <c r="P540" s="12"/>
      <c r="Q540" s="11"/>
    </row>
    <row r="541" spans="1:17" ht="15.75">
      <c r="A541" s="12"/>
      <c r="B541" s="2815" t="s">
        <v>348</v>
      </c>
      <c r="C541" s="2793">
        <v>1000</v>
      </c>
      <c r="D541" s="2816" t="s">
        <v>351</v>
      </c>
      <c r="E541" s="2793">
        <v>720</v>
      </c>
      <c r="F541" s="2816" t="s">
        <v>350</v>
      </c>
      <c r="G541" s="2817">
        <v>50</v>
      </c>
      <c r="H541" s="4"/>
      <c r="I541" s="2815" t="s">
        <v>348</v>
      </c>
      <c r="J541" s="2818">
        <v>1</v>
      </c>
      <c r="K541" s="2816" t="s">
        <v>351</v>
      </c>
      <c r="L541" s="2818">
        <v>1</v>
      </c>
      <c r="M541" s="2816" t="s">
        <v>350</v>
      </c>
      <c r="N541" s="2817">
        <v>50</v>
      </c>
      <c r="O541" s="4"/>
      <c r="P541" s="12"/>
      <c r="Q541" s="11"/>
    </row>
    <row r="542" spans="1:17" ht="15.75">
      <c r="A542" s="12"/>
      <c r="B542" s="2802" t="s">
        <v>1926</v>
      </c>
      <c r="C542" s="2803">
        <f>IF(C540=0,0,IF(C541=0,0,C540-C541))</f>
        <v>780</v>
      </c>
      <c r="D542" s="2802" t="s">
        <v>1929</v>
      </c>
      <c r="E542" s="2803">
        <f>IF(E540=0,0,IF(E541=0,0,E540-E541))</f>
        <v>1590</v>
      </c>
      <c r="F542" s="2802" t="s">
        <v>1926</v>
      </c>
      <c r="G542" s="2803">
        <f>G540*G541%</f>
        <v>250</v>
      </c>
      <c r="H542" s="4"/>
      <c r="I542" s="2802" t="s">
        <v>1926</v>
      </c>
      <c r="J542" s="2805">
        <f>IF(J540=0,0,IF(J541=0,0,J540-J541))</f>
        <v>1</v>
      </c>
      <c r="K542" s="2802" t="s">
        <v>1929</v>
      </c>
      <c r="L542" s="2805">
        <f>IF(L540=0,0,IF(L541=0,0,L540-L541))</f>
        <v>1</v>
      </c>
      <c r="M542" s="2802" t="s">
        <v>1926</v>
      </c>
      <c r="N542" s="2805">
        <f>N540*N541%</f>
        <v>0.5</v>
      </c>
      <c r="O542" s="4"/>
      <c r="P542" s="12"/>
      <c r="Q542" s="11"/>
    </row>
    <row r="543" spans="1:17" ht="15.75">
      <c r="A543" s="12"/>
      <c r="B543" s="2806" t="s">
        <v>1928</v>
      </c>
      <c r="C543" s="2807">
        <f>IF(C540=0,0,C542/C540)</f>
        <v>0.43820224719101125</v>
      </c>
      <c r="D543" s="2806" t="s">
        <v>1928</v>
      </c>
      <c r="E543" s="2807">
        <f>IF(E540=0,0,IF(E541=0,0,E541/E540))</f>
        <v>0.31168831168831168</v>
      </c>
      <c r="F543" s="2806" t="s">
        <v>1929</v>
      </c>
      <c r="G543" s="2819">
        <f>G540-G542</f>
        <v>250</v>
      </c>
      <c r="H543" s="4"/>
      <c r="I543" s="2806" t="s">
        <v>1928</v>
      </c>
      <c r="J543" s="2807">
        <f>IF(J540=0,0,J542/J540)</f>
        <v>0.5</v>
      </c>
      <c r="K543" s="2806" t="s">
        <v>1928</v>
      </c>
      <c r="L543" s="2807">
        <f>IF(L540=0,0,IF(L541=0,0,L541/L540))</f>
        <v>0.5</v>
      </c>
      <c r="M543" s="2806" t="s">
        <v>1929</v>
      </c>
      <c r="N543" s="2820">
        <f>N540-N542</f>
        <v>0.5</v>
      </c>
      <c r="O543" s="4"/>
      <c r="P543" s="12"/>
      <c r="Q543" s="11"/>
    </row>
    <row r="544" spans="1:17">
      <c r="A544" s="12"/>
      <c r="B544" s="2821" t="s">
        <v>342</v>
      </c>
      <c r="C544" s="2822"/>
      <c r="D544" s="2822"/>
      <c r="E544" s="2822"/>
      <c r="F544" s="2822"/>
      <c r="G544" s="2822"/>
      <c r="H544" s="4"/>
      <c r="I544" s="2821" t="s">
        <v>342</v>
      </c>
      <c r="J544" s="2822"/>
      <c r="K544" s="2822"/>
      <c r="L544" s="2822"/>
      <c r="M544" s="2822"/>
      <c r="N544" s="2822"/>
      <c r="O544" s="4"/>
      <c r="P544" s="12"/>
      <c r="Q544" s="11"/>
    </row>
    <row r="545" spans="1:17">
      <c r="A545" s="12"/>
      <c r="B545" s="2057"/>
      <c r="C545" s="2057"/>
      <c r="D545" s="2057"/>
      <c r="E545" s="2057"/>
      <c r="F545" s="2057"/>
      <c r="G545" s="2057"/>
      <c r="H545" s="11"/>
      <c r="I545" s="2058"/>
      <c r="J545" s="2058"/>
      <c r="K545" s="2060"/>
      <c r="L545" s="2060"/>
      <c r="M545" s="2058"/>
      <c r="N545" s="2058"/>
      <c r="O545" s="12"/>
      <c r="P545" s="12"/>
      <c r="Q545" s="11"/>
    </row>
    <row r="546" spans="1:17">
      <c r="A546" s="1927"/>
      <c r="B546" s="1928"/>
      <c r="C546" s="1929"/>
      <c r="D546" s="1929"/>
      <c r="E546" s="1929"/>
      <c r="F546" s="1929"/>
      <c r="G546" s="1929"/>
      <c r="H546" s="1929"/>
      <c r="I546" s="1929"/>
      <c r="J546" s="1928"/>
      <c r="K546" s="1928"/>
      <c r="L546" s="1928"/>
      <c r="M546" s="1927"/>
      <c r="N546" s="1927"/>
      <c r="O546" s="1927"/>
      <c r="P546" s="1927"/>
      <c r="Q546" s="1927"/>
    </row>
    <row r="547" spans="1:17">
      <c r="A547" s="12"/>
      <c r="B547" s="2057"/>
      <c r="C547" s="2057"/>
      <c r="D547" s="2057"/>
      <c r="E547" s="2057"/>
      <c r="F547" s="2057"/>
      <c r="G547" s="2057"/>
      <c r="H547" s="11"/>
      <c r="I547" s="2058"/>
      <c r="J547" s="2058"/>
      <c r="K547" s="2060"/>
      <c r="L547" s="2060"/>
      <c r="M547" s="2058"/>
      <c r="N547" s="2058"/>
      <c r="O547" s="12"/>
      <c r="P547" s="12"/>
      <c r="Q547" s="11"/>
    </row>
    <row r="548" spans="1:17">
      <c r="A548" s="12"/>
      <c r="B548" s="2057"/>
      <c r="C548" s="2057"/>
      <c r="D548" s="2057"/>
      <c r="E548" s="2057"/>
      <c r="F548" s="2057"/>
      <c r="G548" s="2057"/>
      <c r="H548" s="11"/>
      <c r="I548" s="2058"/>
      <c r="J548" s="2058"/>
      <c r="K548" s="2060"/>
      <c r="L548" s="2060"/>
      <c r="M548" s="2058"/>
      <c r="N548" s="2058"/>
      <c r="O548" s="12"/>
      <c r="P548" s="12"/>
      <c r="Q548" s="11"/>
    </row>
    <row r="549" spans="1:17" ht="15.75">
      <c r="A549" s="12"/>
      <c r="B549" s="2057"/>
      <c r="C549" s="2057"/>
      <c r="D549" s="2057"/>
      <c r="E549" s="2057"/>
      <c r="F549" s="2057"/>
      <c r="G549" s="2057"/>
      <c r="H549" s="11"/>
      <c r="I549" s="2058"/>
      <c r="J549" s="2823" t="s">
        <v>1930</v>
      </c>
      <c r="K549" s="2824"/>
      <c r="L549" s="2824"/>
      <c r="M549" s="2825"/>
      <c r="N549" s="2825"/>
      <c r="O549" s="12"/>
      <c r="P549" s="12"/>
      <c r="Q549" s="11"/>
    </row>
    <row r="550" spans="1:17">
      <c r="A550" s="12"/>
      <c r="B550" s="2057"/>
      <c r="C550" s="2057"/>
      <c r="D550" s="2057"/>
      <c r="E550" s="2057"/>
      <c r="F550" s="2057"/>
      <c r="G550" s="2057"/>
      <c r="H550" s="11"/>
      <c r="I550" s="2058"/>
      <c r="J550" s="2058"/>
      <c r="K550" s="2060"/>
      <c r="L550" s="2060"/>
      <c r="M550" s="2058"/>
      <c r="N550" s="2058"/>
      <c r="O550" s="12"/>
      <c r="P550" s="12"/>
      <c r="Q550" s="11"/>
    </row>
    <row r="551" spans="1:17" ht="21">
      <c r="A551" s="12"/>
      <c r="B551" s="2057"/>
      <c r="C551" s="2057"/>
      <c r="D551" s="2057"/>
      <c r="E551" s="2057"/>
      <c r="F551" s="2057"/>
      <c r="G551" s="2057"/>
      <c r="H551" s="11"/>
      <c r="I551" s="2058"/>
      <c r="J551" s="2826" t="s">
        <v>1931</v>
      </c>
      <c r="K551" s="12"/>
      <c r="L551" s="12"/>
      <c r="M551" s="12"/>
      <c r="N551" s="12"/>
      <c r="O551" s="12"/>
      <c r="P551" s="12"/>
      <c r="Q551" s="11"/>
    </row>
    <row r="552" spans="1:17" ht="23.25">
      <c r="A552" s="12"/>
      <c r="B552" s="2057"/>
      <c r="C552" s="2057"/>
      <c r="D552" s="2057"/>
      <c r="E552" s="2057"/>
      <c r="F552" s="2057"/>
      <c r="G552" s="2057"/>
      <c r="H552" s="11"/>
      <c r="I552" s="2058"/>
      <c r="J552" s="2827" t="s">
        <v>1932</v>
      </c>
      <c r="K552" s="2827"/>
      <c r="L552" s="2827"/>
      <c r="M552" s="2827"/>
      <c r="N552" s="2827"/>
      <c r="O552" s="12"/>
      <c r="P552" s="12"/>
      <c r="Q552" s="11"/>
    </row>
    <row r="553" spans="1:17" ht="21">
      <c r="A553" s="12"/>
      <c r="B553" s="2057"/>
      <c r="C553" s="2057"/>
      <c r="D553" s="2057"/>
      <c r="E553" s="2057"/>
      <c r="F553" s="2057"/>
      <c r="G553" s="2057"/>
      <c r="H553" s="11"/>
      <c r="I553" s="2058"/>
      <c r="J553" s="2828"/>
      <c r="K553" s="2829" t="s">
        <v>1933</v>
      </c>
      <c r="L553" s="2830"/>
      <c r="M553" s="2831"/>
      <c r="N553" s="2058"/>
      <c r="O553" s="12"/>
      <c r="P553" s="12"/>
      <c r="Q553" s="11"/>
    </row>
    <row r="554" spans="1:17" ht="21">
      <c r="A554" s="12"/>
      <c r="B554" s="2057"/>
      <c r="C554" s="2057"/>
      <c r="D554" s="2057"/>
      <c r="E554" s="2057"/>
      <c r="F554" s="2057"/>
      <c r="G554" s="2057"/>
      <c r="H554" s="11"/>
      <c r="I554" s="2058"/>
      <c r="J554" s="2828"/>
      <c r="K554" s="2829" t="s">
        <v>1934</v>
      </c>
      <c r="L554" s="2830"/>
      <c r="M554" s="2831"/>
      <c r="N554" s="2058"/>
      <c r="O554" s="12"/>
      <c r="P554" s="12"/>
      <c r="Q554" s="11"/>
    </row>
    <row r="555" spans="1:17" ht="21">
      <c r="A555" s="12"/>
      <c r="B555" s="2057"/>
      <c r="C555" s="2057"/>
      <c r="D555" s="2057"/>
      <c r="E555" s="2057"/>
      <c r="F555" s="2057"/>
      <c r="G555" s="2057"/>
      <c r="H555" s="11"/>
      <c r="I555" s="2058"/>
      <c r="J555" s="2828"/>
      <c r="K555" s="2829" t="s">
        <v>1935</v>
      </c>
      <c r="L555" s="2830"/>
      <c r="M555" s="2831"/>
      <c r="N555" s="2058"/>
      <c r="O555" s="12"/>
      <c r="P555" s="12"/>
      <c r="Q555" s="11"/>
    </row>
    <row r="556" spans="1:17" ht="21">
      <c r="A556" s="12"/>
      <c r="B556" s="2832" t="s">
        <v>1936</v>
      </c>
      <c r="C556" s="2057"/>
      <c r="D556" s="2057"/>
      <c r="E556" s="2057"/>
      <c r="F556" s="2057"/>
      <c r="G556" s="2057"/>
      <c r="H556" s="11"/>
      <c r="I556" s="2058"/>
      <c r="J556" s="2828"/>
      <c r="K556" s="2829" t="s">
        <v>1937</v>
      </c>
      <c r="L556" s="2830"/>
      <c r="M556" s="2831"/>
      <c r="N556" s="2058"/>
      <c r="O556" s="12"/>
      <c r="P556" s="12"/>
      <c r="Q556" s="11"/>
    </row>
    <row r="557" spans="1:17" ht="21">
      <c r="A557" s="12"/>
      <c r="B557" s="2832" t="s">
        <v>1938</v>
      </c>
      <c r="C557" s="2057"/>
      <c r="D557" s="2057"/>
      <c r="E557" s="2057"/>
      <c r="F557" s="2057"/>
      <c r="G557" s="2057"/>
      <c r="H557" s="11"/>
      <c r="I557" s="2058"/>
      <c r="J557" s="2828"/>
      <c r="K557" s="2829" t="s">
        <v>1939</v>
      </c>
      <c r="L557" s="2830"/>
      <c r="M557" s="2831"/>
      <c r="N557" s="2058"/>
      <c r="O557" s="12"/>
      <c r="P557" s="12"/>
      <c r="Q557" s="11"/>
    </row>
    <row r="558" spans="1:17" ht="21">
      <c r="A558" s="12"/>
      <c r="B558" s="2057"/>
      <c r="C558" s="2057"/>
      <c r="D558" s="2057"/>
      <c r="E558" s="2057"/>
      <c r="F558" s="2057"/>
      <c r="G558" s="2057"/>
      <c r="H558" s="11"/>
      <c r="I558" s="2058"/>
      <c r="J558" s="2828"/>
      <c r="K558" s="2829" t="s">
        <v>1940</v>
      </c>
      <c r="L558" s="2830"/>
      <c r="M558" s="2831"/>
      <c r="N558" s="2058"/>
      <c r="O558" s="12"/>
      <c r="P558" s="12"/>
      <c r="Q558" s="11"/>
    </row>
    <row r="559" spans="1:17" ht="21">
      <c r="A559" s="12"/>
      <c r="B559" s="2833" t="s">
        <v>1941</v>
      </c>
      <c r="C559" s="4"/>
      <c r="D559" s="4"/>
      <c r="E559" s="4"/>
      <c r="F559" s="2057"/>
      <c r="G559" s="2057"/>
      <c r="H559" s="11"/>
      <c r="I559" s="2058"/>
      <c r="J559" s="2828"/>
      <c r="K559" s="2829" t="s">
        <v>1942</v>
      </c>
      <c r="L559" s="2830"/>
      <c r="M559" s="2831"/>
      <c r="N559" s="2058"/>
      <c r="O559" s="12"/>
      <c r="P559" s="12"/>
      <c r="Q559" s="11"/>
    </row>
    <row r="560" spans="1:17">
      <c r="A560" s="12"/>
      <c r="B560" s="2834" t="s">
        <v>1943</v>
      </c>
      <c r="C560" s="4"/>
      <c r="D560" s="4"/>
      <c r="E560" s="4"/>
      <c r="F560" s="2057"/>
      <c r="G560" s="2057"/>
      <c r="H560" s="11"/>
      <c r="I560" s="2058"/>
      <c r="J560" s="2058"/>
      <c r="K560" s="2060"/>
      <c r="L560" s="2060"/>
      <c r="M560" s="2058"/>
      <c r="N560" s="2058"/>
      <c r="O560" s="12"/>
      <c r="P560" s="12"/>
      <c r="Q560" s="11"/>
    </row>
    <row r="561" spans="1:17" ht="31.5" customHeight="1" thickBot="1">
      <c r="A561" s="12"/>
      <c r="B561" s="2832"/>
      <c r="C561" s="2461"/>
      <c r="D561" s="2461"/>
      <c r="E561" s="2461"/>
      <c r="F561" s="2057"/>
      <c r="G561" s="2057"/>
      <c r="H561" s="11"/>
      <c r="I561" s="2058"/>
      <c r="J561" s="2833"/>
      <c r="K561" s="2060"/>
      <c r="L561" s="2060"/>
      <c r="O561" s="12"/>
      <c r="P561" s="12"/>
      <c r="Q561" s="11"/>
    </row>
    <row r="562" spans="1:17" ht="16.5" customHeight="1" thickBot="1">
      <c r="A562" s="12"/>
      <c r="B562" s="2059"/>
      <c r="C562" s="4"/>
      <c r="D562" s="4"/>
      <c r="E562" s="4"/>
      <c r="F562" s="2057"/>
      <c r="G562" s="2057"/>
      <c r="H562" s="11"/>
      <c r="I562" s="2058"/>
      <c r="J562" s="2834"/>
      <c r="K562" s="2060"/>
      <c r="L562" s="2060"/>
      <c r="M562" s="2835" t="s">
        <v>1944</v>
      </c>
      <c r="N562" s="2836"/>
      <c r="O562" s="12"/>
      <c r="P562" s="12"/>
      <c r="Q562" s="11"/>
    </row>
    <row r="563" spans="1:17" ht="15.75">
      <c r="A563" s="12"/>
      <c r="B563" s="2837" t="s">
        <v>1945</v>
      </c>
      <c r="C563" s="4"/>
      <c r="D563" s="4"/>
      <c r="E563" s="4"/>
      <c r="F563" s="2057"/>
      <c r="G563" s="2838" t="s">
        <v>1946</v>
      </c>
      <c r="H563" s="2839"/>
      <c r="I563" s="2058"/>
      <c r="J563" s="2059"/>
      <c r="K563" s="2059"/>
      <c r="L563" s="2060"/>
      <c r="M563" s="2840" t="s">
        <v>1947</v>
      </c>
      <c r="N563" s="2841"/>
      <c r="O563" s="12"/>
      <c r="P563" s="12"/>
      <c r="Q563" s="11"/>
    </row>
    <row r="564" spans="1:17" ht="15.75">
      <c r="A564" s="12"/>
      <c r="B564" s="2842" t="s">
        <v>1946</v>
      </c>
      <c r="C564" s="4"/>
      <c r="D564" s="4"/>
      <c r="E564" s="4" t="s">
        <v>1948</v>
      </c>
      <c r="F564" s="2057"/>
      <c r="G564" s="2843"/>
      <c r="H564" s="2844"/>
      <c r="I564" s="2058"/>
      <c r="J564" s="2059" t="s">
        <v>1944</v>
      </c>
      <c r="K564" s="2059"/>
      <c r="L564" s="2060"/>
      <c r="M564" s="2845" t="s">
        <v>349</v>
      </c>
      <c r="N564" s="2846">
        <v>140</v>
      </c>
      <c r="O564" s="12"/>
      <c r="P564" s="12"/>
      <c r="Q564" s="11"/>
    </row>
    <row r="565" spans="1:17" ht="15.75" customHeight="1">
      <c r="A565" s="12"/>
      <c r="B565" s="2059" t="s">
        <v>1949</v>
      </c>
      <c r="C565" s="4"/>
      <c r="D565" s="4"/>
      <c r="E565" s="4"/>
      <c r="F565" s="2057"/>
      <c r="G565" s="2847" t="s">
        <v>349</v>
      </c>
      <c r="H565" s="2848">
        <v>87</v>
      </c>
      <c r="I565" s="2058"/>
      <c r="J565" s="2059" t="s">
        <v>1947</v>
      </c>
      <c r="K565" s="2059"/>
      <c r="L565" s="2060"/>
      <c r="M565" s="2849" t="s">
        <v>350</v>
      </c>
      <c r="N565" s="2850">
        <v>20</v>
      </c>
      <c r="O565" s="12"/>
      <c r="P565" s="4"/>
      <c r="Q565" s="4"/>
    </row>
    <row r="566" spans="1:17" ht="15.75">
      <c r="A566" s="12"/>
      <c r="B566" s="2059" t="s">
        <v>1950</v>
      </c>
      <c r="C566" s="4"/>
      <c r="D566" s="4"/>
      <c r="E566" s="4"/>
      <c r="F566" s="2057"/>
      <c r="G566" s="2851" t="s">
        <v>350</v>
      </c>
      <c r="H566" s="2852">
        <v>5</v>
      </c>
      <c r="I566" s="2058"/>
      <c r="J566" s="2059" t="s">
        <v>1951</v>
      </c>
      <c r="K566" s="2059"/>
      <c r="L566" s="2060"/>
      <c r="M566" s="2853" t="s">
        <v>1926</v>
      </c>
      <c r="N566" s="2854">
        <f>(N564*N565)/100</f>
        <v>28</v>
      </c>
      <c r="O566" s="12"/>
      <c r="P566" s="4"/>
      <c r="Q566" s="4"/>
    </row>
    <row r="567" spans="1:17" ht="15.75">
      <c r="A567" s="12"/>
      <c r="B567" s="2837" t="s">
        <v>1952</v>
      </c>
      <c r="C567" s="4"/>
      <c r="D567" s="4"/>
      <c r="E567" s="4"/>
      <c r="F567" s="2057"/>
      <c r="G567" s="2855" t="s">
        <v>1953</v>
      </c>
      <c r="H567" s="2856">
        <f>H566/100</f>
        <v>0.05</v>
      </c>
      <c r="I567" s="2058"/>
      <c r="J567" s="2837" t="s">
        <v>1954</v>
      </c>
      <c r="K567" s="2059"/>
      <c r="L567" s="2060"/>
      <c r="M567" s="2853" t="s">
        <v>1953</v>
      </c>
      <c r="N567" s="2857">
        <f>N565/100</f>
        <v>0.2</v>
      </c>
      <c r="O567" s="12"/>
      <c r="P567" s="4"/>
      <c r="Q567" s="4"/>
    </row>
    <row r="568" spans="1:17" ht="16.5" thickBot="1">
      <c r="A568" s="12"/>
      <c r="B568" s="2059" t="s">
        <v>1955</v>
      </c>
      <c r="C568" s="4"/>
      <c r="D568" s="4"/>
      <c r="E568" s="4"/>
      <c r="F568" s="2057"/>
      <c r="G568" s="2858" t="s">
        <v>1926</v>
      </c>
      <c r="H568" s="2859">
        <f>H565*H567</f>
        <v>4.3500000000000005</v>
      </c>
      <c r="I568" s="2058"/>
      <c r="J568" s="2059" t="s">
        <v>1956</v>
      </c>
      <c r="K568" s="2059"/>
      <c r="L568" s="2060"/>
      <c r="M568" s="2855" t="s">
        <v>1926</v>
      </c>
      <c r="N568" s="2860">
        <f>N564*N567</f>
        <v>28</v>
      </c>
      <c r="O568" s="4"/>
      <c r="P568" s="4"/>
      <c r="Q568" s="4"/>
    </row>
    <row r="569" spans="1:17" ht="16.5" thickBot="1">
      <c r="A569" s="12"/>
      <c r="B569" s="2059" t="s">
        <v>1957</v>
      </c>
      <c r="C569" s="4"/>
      <c r="D569" s="4"/>
      <c r="E569" s="4"/>
      <c r="F569" s="2057"/>
      <c r="G569" s="2057"/>
      <c r="H569" s="11"/>
      <c r="I569" s="2058"/>
      <c r="J569" s="2837" t="s">
        <v>1958</v>
      </c>
      <c r="K569" s="2059"/>
      <c r="L569" s="2060"/>
      <c r="M569" s="2861" t="s">
        <v>1954</v>
      </c>
      <c r="N569" s="2862"/>
      <c r="O569" s="4"/>
      <c r="P569" s="4"/>
      <c r="Q569" s="4"/>
    </row>
    <row r="570" spans="1:17" ht="15.75">
      <c r="A570" s="12"/>
      <c r="B570" s="2837" t="s">
        <v>1959</v>
      </c>
      <c r="C570" s="4"/>
      <c r="D570" s="4"/>
      <c r="E570" s="4"/>
      <c r="F570" s="2057"/>
      <c r="G570" s="2838" t="s">
        <v>1960</v>
      </c>
      <c r="H570" s="2839"/>
      <c r="I570" s="2058"/>
      <c r="J570" s="2059" t="s">
        <v>1961</v>
      </c>
      <c r="K570" s="2059"/>
      <c r="L570" s="2060"/>
      <c r="M570" s="2863" t="s">
        <v>1956</v>
      </c>
      <c r="N570" s="2864"/>
      <c r="O570" s="4"/>
      <c r="P570" s="4"/>
      <c r="Q570" s="4"/>
    </row>
    <row r="571" spans="1:17" ht="15.75">
      <c r="A571" s="12"/>
      <c r="B571" s="2059"/>
      <c r="C571" s="4"/>
      <c r="D571" s="4"/>
      <c r="E571" s="4"/>
      <c r="F571" s="2057"/>
      <c r="G571" s="2843"/>
      <c r="H571" s="2844"/>
      <c r="I571" s="2058"/>
      <c r="J571" s="2837" t="s">
        <v>1962</v>
      </c>
      <c r="K571" s="2059"/>
      <c r="L571" s="2060"/>
      <c r="M571" s="2865">
        <f>N567</f>
        <v>0.2</v>
      </c>
      <c r="N571" s="2866">
        <f>N564*M571</f>
        <v>28</v>
      </c>
      <c r="O571" s="2867" t="s">
        <v>1392</v>
      </c>
      <c r="P571" s="4"/>
      <c r="Q571" s="4"/>
    </row>
    <row r="572" spans="1:17" ht="15.75">
      <c r="A572" s="12"/>
      <c r="B572" s="2842" t="s">
        <v>1960</v>
      </c>
      <c r="C572" s="4"/>
      <c r="D572" s="4"/>
      <c r="E572" s="4"/>
      <c r="F572" s="2057"/>
      <c r="G572" s="2847" t="s">
        <v>349</v>
      </c>
      <c r="H572" s="2868">
        <v>87</v>
      </c>
      <c r="I572" s="2058"/>
      <c r="J572" s="2059"/>
      <c r="K572" s="2059"/>
      <c r="L572" s="2060"/>
      <c r="M572" s="2869" t="s">
        <v>1958</v>
      </c>
      <c r="N572" s="2870"/>
      <c r="O572" s="12"/>
      <c r="P572" s="4"/>
      <c r="Q572" s="4"/>
    </row>
    <row r="573" spans="1:17" ht="15.75">
      <c r="A573" s="12"/>
      <c r="B573" s="2059" t="s">
        <v>1963</v>
      </c>
      <c r="C573" s="4"/>
      <c r="D573" s="4"/>
      <c r="E573" s="4"/>
      <c r="F573" s="2057"/>
      <c r="G573" s="2851" t="s">
        <v>350</v>
      </c>
      <c r="H573" s="2852">
        <v>5</v>
      </c>
      <c r="I573" s="2058"/>
      <c r="J573" s="4"/>
      <c r="K573" s="2059"/>
      <c r="L573" s="2060"/>
      <c r="M573" s="37" t="s">
        <v>1961</v>
      </c>
      <c r="N573" s="2188"/>
      <c r="O573" s="12"/>
      <c r="P573" s="4"/>
      <c r="Q573" s="4"/>
    </row>
    <row r="574" spans="1:17" ht="15.75">
      <c r="A574" s="12"/>
      <c r="B574" s="2837" t="s">
        <v>1964</v>
      </c>
      <c r="C574" s="4"/>
      <c r="D574" s="4"/>
      <c r="E574" s="4"/>
      <c r="F574" s="2057"/>
      <c r="G574" s="2855" t="s">
        <v>1953</v>
      </c>
      <c r="H574" s="2856">
        <f>(100-H573)/100</f>
        <v>0.95</v>
      </c>
      <c r="I574" s="2058"/>
      <c r="J574" s="4"/>
      <c r="K574" s="2059"/>
      <c r="L574" s="2060"/>
      <c r="M574" s="2871" t="s">
        <v>350</v>
      </c>
      <c r="N574" s="2872">
        <v>40</v>
      </c>
      <c r="O574" s="12"/>
      <c r="P574" s="4"/>
      <c r="Q574" s="4"/>
    </row>
    <row r="575" spans="1:17" ht="16.5" thickBot="1">
      <c r="A575" s="12"/>
      <c r="B575" s="2059" t="s">
        <v>1965</v>
      </c>
      <c r="C575" s="4"/>
      <c r="D575" s="4"/>
      <c r="E575" s="4"/>
      <c r="F575" s="2057"/>
      <c r="G575" s="2858" t="s">
        <v>1929</v>
      </c>
      <c r="H575" s="2859">
        <f>H572*H574</f>
        <v>82.649999999999991</v>
      </c>
      <c r="I575" s="2058"/>
      <c r="J575" s="4"/>
      <c r="K575" s="2059"/>
      <c r="L575" s="2060"/>
      <c r="M575" s="2865">
        <f>N574/100</f>
        <v>0.4</v>
      </c>
      <c r="N575" s="2866">
        <f>N564*M575</f>
        <v>56</v>
      </c>
      <c r="O575" s="12"/>
      <c r="P575" s="4"/>
      <c r="Q575" s="4"/>
    </row>
    <row r="576" spans="1:17" ht="15.75">
      <c r="A576" s="12"/>
      <c r="B576" s="2837" t="s">
        <v>1966</v>
      </c>
      <c r="C576" s="4"/>
      <c r="D576" s="4"/>
      <c r="E576" s="4"/>
      <c r="F576" s="2057"/>
      <c r="G576" s="2057"/>
      <c r="H576" s="11"/>
      <c r="I576" s="2058"/>
      <c r="J576" s="4"/>
      <c r="K576" s="2059"/>
      <c r="L576" s="2060"/>
      <c r="M576" s="2871" t="s">
        <v>350</v>
      </c>
      <c r="N576" s="2872">
        <v>90</v>
      </c>
      <c r="O576" s="12"/>
      <c r="P576" s="4"/>
      <c r="Q576" s="4"/>
    </row>
    <row r="577" spans="1:17" ht="15.75">
      <c r="A577" s="12"/>
      <c r="B577" s="2059" t="s">
        <v>1967</v>
      </c>
      <c r="C577" s="4"/>
      <c r="D577" s="4"/>
      <c r="E577" s="4"/>
      <c r="F577" s="2057"/>
      <c r="G577" s="2057"/>
      <c r="H577" s="11"/>
      <c r="I577" s="2058"/>
      <c r="J577" s="4"/>
      <c r="K577" s="2059"/>
      <c r="L577" s="2060"/>
      <c r="M577" s="2863" t="s">
        <v>1962</v>
      </c>
      <c r="N577" s="2864"/>
      <c r="O577" s="12"/>
      <c r="P577" s="4"/>
      <c r="Q577" s="4"/>
    </row>
    <row r="578" spans="1:17" ht="16.5" thickBot="1">
      <c r="A578" s="12"/>
      <c r="B578" s="2059"/>
      <c r="C578" s="4"/>
      <c r="D578" s="4"/>
      <c r="E578" s="4"/>
      <c r="F578" s="2057"/>
      <c r="G578" s="2057"/>
      <c r="H578" s="11"/>
      <c r="I578" s="2058"/>
      <c r="J578" s="4"/>
      <c r="K578" s="2059"/>
      <c r="L578" s="2060"/>
      <c r="M578" s="2873">
        <f>N576/100</f>
        <v>0.9</v>
      </c>
      <c r="N578" s="2874">
        <f>N564*M578</f>
        <v>126</v>
      </c>
      <c r="O578" s="12"/>
      <c r="P578" s="4"/>
      <c r="Q578" s="4"/>
    </row>
    <row r="579" spans="1:17" ht="15.75">
      <c r="A579" s="12"/>
      <c r="B579" s="2059" t="s">
        <v>1968</v>
      </c>
      <c r="C579" s="2059"/>
      <c r="D579" s="2060"/>
      <c r="E579" s="2059"/>
      <c r="F579" s="2059"/>
      <c r="G579" s="2875" t="s">
        <v>1968</v>
      </c>
      <c r="H579" s="2876"/>
      <c r="I579" s="2058"/>
      <c r="J579" s="2059"/>
      <c r="K579" s="2059"/>
      <c r="L579" s="2059"/>
      <c r="M579" s="2059"/>
      <c r="N579" s="2059"/>
      <c r="O579" s="12"/>
      <c r="P579" s="4"/>
      <c r="Q579" s="4"/>
    </row>
    <row r="580" spans="1:17" ht="15.75">
      <c r="A580" s="12"/>
      <c r="B580" s="2059" t="s">
        <v>1969</v>
      </c>
      <c r="C580" s="2059"/>
      <c r="D580" s="2060"/>
      <c r="E580" s="2059"/>
      <c r="F580" s="2059"/>
      <c r="G580" s="2877"/>
      <c r="H580" s="2878"/>
      <c r="I580" s="2058"/>
      <c r="J580" s="2059"/>
      <c r="K580" s="2059"/>
      <c r="L580" s="2059"/>
      <c r="M580" s="2059"/>
      <c r="N580" s="2059"/>
      <c r="O580" s="12"/>
      <c r="P580" s="4"/>
      <c r="Q580" s="4"/>
    </row>
    <row r="581" spans="1:17" ht="15.75">
      <c r="A581" s="12"/>
      <c r="B581" s="2059" t="s">
        <v>1970</v>
      </c>
      <c r="C581" s="2059"/>
      <c r="D581" s="2060"/>
      <c r="E581" s="2059"/>
      <c r="F581" s="2059"/>
      <c r="G581" s="2879" t="s">
        <v>1969</v>
      </c>
      <c r="H581" s="2880"/>
      <c r="I581" s="2058"/>
      <c r="J581" s="2059"/>
      <c r="K581" s="2059"/>
      <c r="L581" s="2059"/>
      <c r="M581" s="2059"/>
      <c r="N581" s="2059"/>
      <c r="O581" s="12"/>
      <c r="P581" s="4"/>
      <c r="Q581" s="4"/>
    </row>
    <row r="582" spans="1:17" ht="15.75">
      <c r="A582" s="12"/>
      <c r="B582" s="2059" t="s">
        <v>1971</v>
      </c>
      <c r="C582" s="2059"/>
      <c r="D582" s="2060"/>
      <c r="E582" s="2059"/>
      <c r="F582" s="2059"/>
      <c r="G582" s="2881" t="s">
        <v>1970</v>
      </c>
      <c r="H582" s="2882"/>
      <c r="I582" s="2058"/>
      <c r="J582" s="2059"/>
      <c r="K582" s="2059"/>
      <c r="L582" s="2059"/>
      <c r="M582" s="2059"/>
      <c r="N582" s="2059"/>
      <c r="O582" s="12"/>
      <c r="P582" s="4"/>
      <c r="Q582" s="4"/>
    </row>
    <row r="583" spans="1:17" ht="15.75">
      <c r="A583" s="12"/>
      <c r="B583" s="2059" t="s">
        <v>1972</v>
      </c>
      <c r="C583" s="2059"/>
      <c r="D583" s="2060"/>
      <c r="E583" s="2059"/>
      <c r="F583" s="2059"/>
      <c r="G583" s="2883" t="s">
        <v>349</v>
      </c>
      <c r="H583" s="2884">
        <v>500</v>
      </c>
      <c r="I583" s="2058"/>
      <c r="J583" s="2059"/>
      <c r="K583" s="2059"/>
      <c r="L583" s="2059"/>
      <c r="M583" s="2059"/>
      <c r="N583" s="2059"/>
      <c r="O583" s="12"/>
      <c r="P583" s="4"/>
      <c r="Q583" s="4"/>
    </row>
    <row r="584" spans="1:17" ht="15.75">
      <c r="A584" s="12"/>
      <c r="B584" s="2059" t="s">
        <v>1973</v>
      </c>
      <c r="C584" s="2059"/>
      <c r="D584" s="2060"/>
      <c r="E584" s="2059"/>
      <c r="F584" s="2059"/>
      <c r="G584" s="2871" t="s">
        <v>350</v>
      </c>
      <c r="H584" s="2872">
        <v>8</v>
      </c>
      <c r="I584" s="2058"/>
      <c r="J584" s="2059"/>
      <c r="K584" s="2059"/>
      <c r="L584" s="2059"/>
      <c r="M584" s="2059"/>
      <c r="N584" s="2059"/>
      <c r="O584" s="12"/>
      <c r="P584" s="4"/>
      <c r="Q584" s="4"/>
    </row>
    <row r="585" spans="1:17" ht="15.75">
      <c r="A585" s="12"/>
      <c r="B585" s="2059"/>
      <c r="C585" s="2059"/>
      <c r="D585" s="2060"/>
      <c r="E585" s="2059"/>
      <c r="F585" s="2059"/>
      <c r="G585" s="2855" t="s">
        <v>1926</v>
      </c>
      <c r="H585" s="2860">
        <f>H583*(H584/100)</f>
        <v>40</v>
      </c>
      <c r="I585" s="2058"/>
      <c r="J585" s="2059"/>
      <c r="K585" s="2059"/>
      <c r="L585" s="2059"/>
      <c r="M585" s="2059"/>
      <c r="N585" s="2059"/>
      <c r="O585" s="12"/>
      <c r="P585" s="4"/>
      <c r="Q585" s="4"/>
    </row>
    <row r="586" spans="1:17" ht="15.75">
      <c r="A586" s="12"/>
      <c r="B586" s="2059"/>
      <c r="C586" s="2059"/>
      <c r="D586" s="2060"/>
      <c r="E586" s="2059"/>
      <c r="F586" s="2059"/>
      <c r="G586" s="2885" t="s">
        <v>1971</v>
      </c>
      <c r="H586" s="2886"/>
      <c r="I586" s="2058"/>
      <c r="J586" s="2059"/>
      <c r="K586" s="2059"/>
      <c r="L586" s="2059"/>
      <c r="M586" s="2059"/>
      <c r="N586" s="2059"/>
      <c r="O586" s="12"/>
      <c r="P586" s="4"/>
      <c r="Q586" s="4"/>
    </row>
    <row r="587" spans="1:17" ht="15.75">
      <c r="A587" s="12"/>
      <c r="B587" s="2059"/>
      <c r="C587" s="2059"/>
      <c r="D587" s="2060"/>
      <c r="E587" s="2059"/>
      <c r="F587" s="2059"/>
      <c r="G587" s="2881" t="s">
        <v>1972</v>
      </c>
      <c r="H587" s="2882"/>
      <c r="I587" s="2058"/>
      <c r="J587" s="2059"/>
      <c r="K587" s="2059"/>
      <c r="L587" s="2059"/>
      <c r="M587" s="2059"/>
      <c r="N587" s="2059"/>
      <c r="O587" s="12"/>
      <c r="P587" s="4"/>
      <c r="Q587" s="4"/>
    </row>
    <row r="588" spans="1:17" ht="16.5" thickBot="1">
      <c r="A588" s="12"/>
      <c r="B588" s="2059"/>
      <c r="C588" s="2059"/>
      <c r="D588" s="2060"/>
      <c r="E588" s="2059"/>
      <c r="F588" s="2059"/>
      <c r="G588" s="2887">
        <f>H584/100</f>
        <v>0.08</v>
      </c>
      <c r="H588" s="2874">
        <f>H583*G588</f>
        <v>40</v>
      </c>
      <c r="I588" s="2058"/>
      <c r="J588" s="2059"/>
      <c r="K588" s="2059"/>
      <c r="L588" s="2059"/>
      <c r="M588" s="2059"/>
      <c r="N588" s="2059"/>
      <c r="O588" s="12"/>
      <c r="P588" s="4"/>
      <c r="Q588" s="4"/>
    </row>
    <row r="589" spans="1:17" ht="15.75">
      <c r="A589" s="12"/>
      <c r="B589" s="2888"/>
      <c r="C589" s="4"/>
      <c r="D589" s="4"/>
      <c r="E589" s="4"/>
      <c r="F589" s="2057"/>
      <c r="G589" s="2057"/>
      <c r="H589" s="11"/>
      <c r="I589" s="2058"/>
      <c r="J589" s="2059"/>
      <c r="K589" s="2059"/>
      <c r="L589" s="2059"/>
      <c r="M589" s="2059"/>
      <c r="N589" s="2059"/>
      <c r="O589" s="12"/>
      <c r="P589" s="4"/>
      <c r="Q589" s="4"/>
    </row>
    <row r="590" spans="1:17" ht="16.5" thickBot="1">
      <c r="A590" s="12"/>
      <c r="B590" s="2888"/>
      <c r="C590" s="4"/>
      <c r="D590" s="4"/>
      <c r="E590" s="4"/>
      <c r="F590" s="2057"/>
      <c r="G590" s="2057"/>
      <c r="H590" s="11"/>
      <c r="I590" s="2058"/>
      <c r="J590" s="2059"/>
      <c r="K590" s="2059"/>
      <c r="L590" s="2059"/>
      <c r="M590" s="2059"/>
      <c r="N590" s="2059"/>
      <c r="O590" s="12"/>
      <c r="P590" s="4"/>
      <c r="Q590" s="4"/>
    </row>
    <row r="591" spans="1:17" ht="20.25">
      <c r="A591" s="12"/>
      <c r="B591" s="2889"/>
      <c r="C591" s="2890"/>
      <c r="D591" s="2890"/>
      <c r="E591" s="2890"/>
      <c r="F591" s="2890"/>
      <c r="G591" s="2890"/>
      <c r="H591" s="2891" t="s">
        <v>1974</v>
      </c>
      <c r="I591" s="2058"/>
      <c r="J591" s="2059"/>
      <c r="K591" s="2059"/>
      <c r="L591" s="2059"/>
      <c r="M591" s="2059"/>
      <c r="N591" s="2059"/>
      <c r="O591" s="12"/>
      <c r="P591" s="4"/>
      <c r="Q591" s="4"/>
    </row>
    <row r="592" spans="1:17" ht="15.75">
      <c r="A592" s="12"/>
      <c r="B592" s="2892" t="s">
        <v>1975</v>
      </c>
      <c r="C592" s="2893"/>
      <c r="D592" s="2894" t="str">
        <f>IF(B593&lt;G593,"Recette imcomplète,il manque",IF(B593&gt;G593,"Trop de produits dans le recette",IF(B593=G593,"")))</f>
        <v>Recette imcomplète,il manque</v>
      </c>
      <c r="E592" s="2895">
        <f>IF(B593=G593,"",IF(B593&lt;G593,G593-B593,IF(B593&gt;G593,B593-G593)))</f>
        <v>2.9999999999999916E-2</v>
      </c>
      <c r="F592" s="2896" t="s">
        <v>1976</v>
      </c>
      <c r="G592" s="2897" t="s">
        <v>1977</v>
      </c>
      <c r="H592" s="2898" t="s">
        <v>1978</v>
      </c>
      <c r="I592" s="2058"/>
      <c r="J592" s="2059"/>
      <c r="K592" s="2059"/>
      <c r="L592" s="2059"/>
      <c r="M592" s="2059"/>
      <c r="N592" s="2059"/>
      <c r="O592" s="12"/>
      <c r="P592" s="4"/>
      <c r="Q592" s="4"/>
    </row>
    <row r="593" spans="1:17" ht="15.75">
      <c r="A593" s="12"/>
      <c r="B593" s="2899">
        <f>SUM(B594:B599)</f>
        <v>0.97000000000000008</v>
      </c>
      <c r="C593" s="2900"/>
      <c r="D593" s="2901"/>
      <c r="E593" s="2902" t="s">
        <v>1979</v>
      </c>
      <c r="F593" s="2903">
        <v>7</v>
      </c>
      <c r="G593" s="2904">
        <v>1</v>
      </c>
      <c r="H593" s="2905">
        <f>SUM(H594:H599)</f>
        <v>6.9300000000000006</v>
      </c>
      <c r="I593" s="2058"/>
      <c r="J593" s="2059"/>
      <c r="K593" s="2059"/>
      <c r="L593" s="2059"/>
      <c r="M593" s="2059"/>
      <c r="N593" s="2059"/>
      <c r="O593" s="12"/>
      <c r="P593" s="4"/>
      <c r="Q593" s="4"/>
    </row>
    <row r="594" spans="1:17" ht="15.75">
      <c r="A594" s="12"/>
      <c r="B594" s="2906">
        <v>0.12</v>
      </c>
      <c r="C594" s="2907" t="s">
        <v>1980</v>
      </c>
      <c r="D594" s="2907"/>
      <c r="E594" s="2907"/>
      <c r="F594" s="2908">
        <f>F593*B594</f>
        <v>0.84</v>
      </c>
      <c r="G594" s="2909">
        <v>0</v>
      </c>
      <c r="H594" s="2910">
        <f t="shared" ref="H594:H599" si="3">IF(G594=0,F594,IF(F594="","",F594/(100-G594)*100))</f>
        <v>0.84</v>
      </c>
      <c r="I594" s="2058"/>
      <c r="J594" s="2059"/>
      <c r="K594" s="2059"/>
      <c r="L594" s="2059"/>
      <c r="M594" s="2059"/>
      <c r="N594" s="2059"/>
      <c r="O594" s="12"/>
      <c r="P594" s="4"/>
      <c r="Q594" s="4"/>
    </row>
    <row r="595" spans="1:17" ht="15.75">
      <c r="A595" s="12"/>
      <c r="B595" s="2906">
        <v>0.08</v>
      </c>
      <c r="C595" s="2907" t="s">
        <v>1981</v>
      </c>
      <c r="D595" s="2907"/>
      <c r="E595" s="2907"/>
      <c r="F595" s="2911">
        <f>F593*B595</f>
        <v>0.56000000000000005</v>
      </c>
      <c r="G595" s="2909">
        <v>0</v>
      </c>
      <c r="H595" s="2910">
        <f t="shared" si="3"/>
        <v>0.56000000000000005</v>
      </c>
      <c r="I595" s="2058"/>
      <c r="J595" s="2059"/>
      <c r="K595" s="2059"/>
      <c r="L595" s="2059"/>
      <c r="M595" s="2059"/>
      <c r="N595" s="2059"/>
      <c r="O595" s="12"/>
      <c r="P595" s="4"/>
      <c r="Q595" s="4"/>
    </row>
    <row r="596" spans="1:17" ht="15.75">
      <c r="A596" s="12"/>
      <c r="B596" s="2906">
        <v>0.2</v>
      </c>
      <c r="C596" s="2907" t="s">
        <v>1982</v>
      </c>
      <c r="D596" s="2907"/>
      <c r="E596" s="2907"/>
      <c r="F596" s="2911">
        <f>F593*B596</f>
        <v>1.4000000000000001</v>
      </c>
      <c r="G596" s="2909">
        <v>0</v>
      </c>
      <c r="H596" s="2910">
        <f t="shared" si="3"/>
        <v>1.4000000000000001</v>
      </c>
      <c r="I596" s="2058"/>
      <c r="J596" s="2059"/>
      <c r="K596" s="2059"/>
      <c r="L596" s="2059"/>
      <c r="M596" s="2059"/>
      <c r="N596" s="2059"/>
      <c r="O596" s="12"/>
      <c r="P596" s="4"/>
      <c r="Q596" s="4"/>
    </row>
    <row r="597" spans="1:17" ht="15.75">
      <c r="A597" s="12"/>
      <c r="B597" s="2906">
        <v>0.55000000000000004</v>
      </c>
      <c r="C597" s="2907" t="s">
        <v>1983</v>
      </c>
      <c r="D597" s="2907"/>
      <c r="E597" s="2907"/>
      <c r="F597" s="2911">
        <f>F593*B597</f>
        <v>3.8500000000000005</v>
      </c>
      <c r="G597" s="2909">
        <v>0</v>
      </c>
      <c r="H597" s="2910">
        <f t="shared" si="3"/>
        <v>3.8500000000000005</v>
      </c>
      <c r="I597" s="2058"/>
      <c r="J597" s="2059"/>
      <c r="K597" s="2059"/>
      <c r="L597" s="2059"/>
      <c r="M597" s="2059"/>
      <c r="N597" s="2059"/>
      <c r="O597" s="12"/>
      <c r="P597" s="4"/>
      <c r="Q597" s="4"/>
    </row>
    <row r="598" spans="1:17" ht="15.75">
      <c r="A598" s="12"/>
      <c r="B598" s="2906">
        <v>0.02</v>
      </c>
      <c r="C598" s="2907" t="s">
        <v>1984</v>
      </c>
      <c r="D598" s="2907"/>
      <c r="E598" s="2907"/>
      <c r="F598" s="2911">
        <f>F593*B598</f>
        <v>0.14000000000000001</v>
      </c>
      <c r="G598" s="2909">
        <v>50</v>
      </c>
      <c r="H598" s="2910">
        <f t="shared" si="3"/>
        <v>0.28000000000000003</v>
      </c>
      <c r="I598" s="2058"/>
      <c r="J598" s="2059"/>
      <c r="K598" s="2059"/>
      <c r="L598" s="2059"/>
      <c r="M598" s="2059"/>
      <c r="N598" s="2059"/>
      <c r="O598" s="12"/>
      <c r="P598" s="4"/>
      <c r="Q598" s="4"/>
    </row>
    <row r="599" spans="1:17" ht="16.5" thickBot="1">
      <c r="A599" s="12"/>
      <c r="B599" s="2912"/>
      <c r="C599" s="2913"/>
      <c r="D599" s="2913"/>
      <c r="E599" s="2913"/>
      <c r="F599" s="2914">
        <f>F593*B599</f>
        <v>0</v>
      </c>
      <c r="G599" s="2915">
        <v>0</v>
      </c>
      <c r="H599" s="2916">
        <f t="shared" si="3"/>
        <v>0</v>
      </c>
      <c r="I599" s="2058"/>
      <c r="J599" s="2059"/>
      <c r="K599" s="2059"/>
      <c r="L599" s="2059"/>
      <c r="M599" s="2059"/>
      <c r="N599" s="2059"/>
      <c r="O599" s="12"/>
      <c r="P599" s="4"/>
      <c r="Q599" s="4"/>
    </row>
    <row r="600" spans="1:17" ht="15.75">
      <c r="A600" s="12"/>
      <c r="B600" s="2888"/>
      <c r="C600" s="4"/>
      <c r="D600" s="4"/>
      <c r="E600" s="4"/>
      <c r="F600" s="2057"/>
      <c r="G600" s="2057"/>
      <c r="H600" s="11"/>
      <c r="I600" s="2058"/>
      <c r="J600" s="2059"/>
      <c r="K600" s="2059"/>
      <c r="L600" s="2059"/>
      <c r="M600" s="2059"/>
      <c r="N600" s="2059"/>
      <c r="O600" s="12"/>
      <c r="P600" s="4"/>
      <c r="Q600" s="4"/>
    </row>
    <row r="601" spans="1:17">
      <c r="A601" s="1927"/>
      <c r="B601" s="1928"/>
      <c r="C601" s="1929"/>
      <c r="D601" s="1929"/>
      <c r="E601" s="1929"/>
      <c r="F601" s="1929"/>
      <c r="G601" s="1929"/>
      <c r="H601" s="1929"/>
      <c r="I601" s="1929"/>
      <c r="J601" s="1928"/>
      <c r="K601" s="1928"/>
      <c r="L601" s="1928"/>
      <c r="M601" s="1927"/>
      <c r="N601" s="1927"/>
      <c r="O601" s="1927"/>
      <c r="P601" s="1927"/>
      <c r="Q601" s="1927"/>
    </row>
    <row r="602" spans="1:17" ht="15.75">
      <c r="A602" s="12"/>
      <c r="B602" s="2888"/>
      <c r="C602" s="4"/>
      <c r="D602" s="4"/>
      <c r="E602" s="4"/>
      <c r="F602" s="2057"/>
      <c r="G602" s="2057"/>
      <c r="H602" s="11"/>
      <c r="I602" s="2058"/>
      <c r="J602" s="2059"/>
      <c r="K602" s="2059"/>
      <c r="L602" s="2059"/>
      <c r="M602" s="2059"/>
      <c r="N602" s="2059"/>
      <c r="O602" s="12"/>
      <c r="P602" s="4"/>
      <c r="Q602" s="4"/>
    </row>
    <row r="603" spans="1:17" ht="15.75">
      <c r="A603" s="12"/>
      <c r="B603" s="2888" t="s">
        <v>1985</v>
      </c>
      <c r="C603" s="4"/>
      <c r="D603" s="4"/>
      <c r="E603" s="4"/>
      <c r="F603" s="2057"/>
      <c r="G603" s="2057"/>
      <c r="H603" s="11"/>
      <c r="I603" s="2058"/>
      <c r="J603" s="2059"/>
      <c r="K603" s="2059"/>
      <c r="L603" s="2060"/>
      <c r="M603" s="2917"/>
      <c r="N603" s="2918"/>
      <c r="O603" s="12"/>
      <c r="P603" s="4"/>
      <c r="Q603" s="4"/>
    </row>
    <row r="604" spans="1:17" ht="15.75">
      <c r="A604" s="12"/>
      <c r="B604" s="2919" t="s">
        <v>1986</v>
      </c>
      <c r="C604" s="2919"/>
      <c r="D604" s="2919"/>
      <c r="E604" s="2919"/>
      <c r="F604" s="2919"/>
      <c r="G604" s="2919"/>
      <c r="H604" s="11"/>
      <c r="I604" s="2058"/>
      <c r="J604" s="2059" t="s">
        <v>1987</v>
      </c>
      <c r="K604" s="2059"/>
      <c r="L604" s="2060"/>
      <c r="M604" s="2058"/>
      <c r="N604" s="2058"/>
      <c r="O604" s="12"/>
      <c r="P604" s="4"/>
      <c r="Q604" s="4"/>
    </row>
    <row r="605" spans="1:17" ht="15.75">
      <c r="A605" s="12"/>
      <c r="B605" s="2059"/>
      <c r="C605" s="4"/>
      <c r="D605" s="4"/>
      <c r="E605" s="4"/>
      <c r="F605" s="2057"/>
      <c r="G605" s="2057"/>
      <c r="H605" s="11"/>
      <c r="I605" s="2058"/>
      <c r="J605" s="2832" t="s">
        <v>1988</v>
      </c>
      <c r="K605" s="2059"/>
      <c r="L605" s="2060"/>
      <c r="M605" s="2058"/>
      <c r="N605" s="2058"/>
      <c r="O605" s="12"/>
      <c r="P605" s="4"/>
      <c r="Q605" s="4"/>
    </row>
    <row r="606" spans="1:17" ht="15.75">
      <c r="A606" s="12"/>
      <c r="B606" s="2059" t="s">
        <v>1989</v>
      </c>
      <c r="C606" s="4"/>
      <c r="D606" s="4"/>
      <c r="E606" s="4"/>
      <c r="F606" s="2057"/>
      <c r="G606" s="2057"/>
      <c r="H606" s="11"/>
      <c r="I606" s="2058"/>
      <c r="J606" s="2059"/>
      <c r="K606" s="2059"/>
      <c r="L606" s="2060"/>
      <c r="M606" s="2058"/>
      <c r="N606" s="2058"/>
      <c r="O606" s="12"/>
      <c r="P606" s="4"/>
      <c r="Q606" s="4"/>
    </row>
    <row r="607" spans="1:17" ht="15.75">
      <c r="A607" s="12"/>
      <c r="B607" s="2059" t="s">
        <v>1990</v>
      </c>
      <c r="C607" s="4"/>
      <c r="D607" s="4"/>
      <c r="E607" s="4"/>
      <c r="F607" s="2057"/>
      <c r="G607" s="2057"/>
      <c r="H607" s="11"/>
      <c r="I607" s="2058"/>
      <c r="J607" s="2059" t="s">
        <v>1991</v>
      </c>
      <c r="K607" s="2059"/>
      <c r="L607" s="2060"/>
      <c r="M607" s="2058"/>
      <c r="N607" s="2058"/>
      <c r="O607" s="12"/>
      <c r="P607" s="4"/>
      <c r="Q607" s="4"/>
    </row>
    <row r="608" spans="1:17" ht="15.75">
      <c r="A608" s="12"/>
      <c r="B608" s="2059" t="s">
        <v>1992</v>
      </c>
      <c r="C608" s="4"/>
      <c r="D608" s="4"/>
      <c r="E608" s="4"/>
      <c r="F608" s="2057"/>
      <c r="G608" s="2057"/>
      <c r="H608" s="11"/>
      <c r="I608" s="2058"/>
      <c r="J608" s="2059" t="s">
        <v>1993</v>
      </c>
      <c r="K608" s="2059"/>
      <c r="L608" s="2060"/>
      <c r="M608" s="2058"/>
      <c r="N608" s="2058"/>
      <c r="O608" s="12"/>
      <c r="P608" s="4"/>
      <c r="Q608" s="4"/>
    </row>
    <row r="609" spans="1:17" ht="15.75">
      <c r="A609" s="12"/>
      <c r="B609" s="2059" t="s">
        <v>1994</v>
      </c>
      <c r="C609" s="4"/>
      <c r="D609" s="4"/>
      <c r="E609" s="4"/>
      <c r="F609" s="2057"/>
      <c r="G609" s="2057"/>
      <c r="H609" s="11"/>
      <c r="I609" s="2058"/>
      <c r="J609" s="2059" t="s">
        <v>1995</v>
      </c>
      <c r="K609" s="2059"/>
      <c r="L609" s="2060"/>
      <c r="M609" s="2058"/>
      <c r="N609" s="2058"/>
      <c r="O609" s="12"/>
      <c r="P609" s="12"/>
      <c r="Q609" s="11"/>
    </row>
    <row r="610" spans="1:17" ht="15.75">
      <c r="A610" s="12"/>
      <c r="B610" s="2919" t="s">
        <v>1996</v>
      </c>
      <c r="C610" s="2919"/>
      <c r="D610" s="2919"/>
      <c r="E610" s="2919"/>
      <c r="F610" s="2057"/>
      <c r="G610" s="2057"/>
      <c r="H610" s="11"/>
      <c r="I610" s="2058"/>
      <c r="J610" s="2059" t="s">
        <v>1997</v>
      </c>
      <c r="K610" s="2059"/>
      <c r="L610" s="2060"/>
      <c r="M610" s="2058"/>
      <c r="N610" s="2058"/>
      <c r="O610" s="12"/>
      <c r="P610" s="12"/>
      <c r="Q610" s="11"/>
    </row>
    <row r="611" spans="1:17" ht="15.75">
      <c r="A611" s="12"/>
      <c r="B611" s="2059"/>
      <c r="C611" s="4"/>
      <c r="D611" s="4"/>
      <c r="E611" s="4"/>
      <c r="F611" s="2057"/>
      <c r="G611" s="2057"/>
      <c r="H611" s="11"/>
      <c r="I611" s="2058"/>
      <c r="J611" s="2832" t="s">
        <v>1998</v>
      </c>
      <c r="K611" s="2059"/>
      <c r="L611" s="2060"/>
      <c r="M611" s="2058"/>
      <c r="N611" s="2058"/>
      <c r="O611" s="12"/>
      <c r="P611" s="12"/>
      <c r="Q611" s="11"/>
    </row>
    <row r="612" spans="1:17" ht="15.75">
      <c r="A612" s="12"/>
      <c r="B612" s="2837" t="s">
        <v>1999</v>
      </c>
      <c r="C612" s="4"/>
      <c r="D612" s="4"/>
      <c r="E612" s="4"/>
      <c r="F612" s="2057"/>
      <c r="G612" s="2057"/>
      <c r="H612" s="11"/>
      <c r="I612" s="2058"/>
      <c r="J612" s="2832" t="s">
        <v>2000</v>
      </c>
      <c r="K612" s="2059"/>
      <c r="L612" s="2060"/>
      <c r="M612" s="2058"/>
      <c r="N612" s="2058"/>
      <c r="O612" s="12"/>
      <c r="P612" s="12"/>
      <c r="Q612" s="11"/>
    </row>
    <row r="613" spans="1:17" ht="15.75">
      <c r="A613" s="12"/>
      <c r="B613" s="2919" t="s">
        <v>2001</v>
      </c>
      <c r="C613" s="2919"/>
      <c r="D613" s="2919"/>
      <c r="E613" s="2919"/>
      <c r="F613" s="2919"/>
      <c r="G613" s="2057"/>
      <c r="H613" s="11"/>
      <c r="I613" s="2058"/>
      <c r="J613" s="2059"/>
      <c r="K613" s="2059"/>
      <c r="L613" s="2060"/>
      <c r="M613" s="2058"/>
      <c r="N613" s="2058"/>
      <c r="O613" s="12"/>
      <c r="P613" s="12"/>
      <c r="Q613" s="11"/>
    </row>
    <row r="614" spans="1:17" ht="15.75">
      <c r="A614" s="12"/>
      <c r="B614" s="2059"/>
      <c r="C614" s="4"/>
      <c r="D614" s="4"/>
      <c r="E614" s="4"/>
      <c r="F614" s="2057"/>
      <c r="G614" s="2057"/>
      <c r="H614" s="11"/>
      <c r="I614" s="2058"/>
      <c r="J614" s="2837" t="s">
        <v>2002</v>
      </c>
      <c r="K614" s="2059"/>
      <c r="L614" s="2060"/>
      <c r="M614" s="2058"/>
      <c r="N614" s="2058"/>
      <c r="O614" s="12"/>
      <c r="P614" s="12"/>
      <c r="Q614" s="11"/>
    </row>
    <row r="615" spans="1:17" ht="15.75">
      <c r="A615" s="12"/>
      <c r="B615" s="2059"/>
      <c r="C615" s="4"/>
      <c r="D615" s="4"/>
      <c r="E615" s="4"/>
      <c r="F615" s="2057"/>
      <c r="G615" s="2057"/>
      <c r="H615" s="11"/>
      <c r="I615" s="2058"/>
      <c r="J615" s="2832" t="s">
        <v>2003</v>
      </c>
      <c r="K615" s="2059"/>
      <c r="L615" s="2060"/>
      <c r="M615" s="2058"/>
      <c r="N615" s="2058"/>
      <c r="O615" s="12"/>
      <c r="P615" s="12"/>
      <c r="Q615" s="11"/>
    </row>
    <row r="616" spans="1:17" ht="15.75">
      <c r="A616" s="12"/>
      <c r="B616" s="2837" t="s">
        <v>2004</v>
      </c>
      <c r="C616" s="4"/>
      <c r="D616" s="4"/>
      <c r="E616" s="4"/>
      <c r="F616" s="2057"/>
      <c r="G616" s="2057"/>
      <c r="H616" s="11"/>
      <c r="I616" s="2058"/>
      <c r="J616" s="2059"/>
      <c r="K616" s="2059"/>
      <c r="L616" s="2060"/>
      <c r="M616" s="2058"/>
      <c r="N616" s="2058"/>
      <c r="O616" s="12"/>
      <c r="P616" s="12"/>
      <c r="Q616" s="11"/>
    </row>
    <row r="617" spans="1:17" ht="15.75">
      <c r="A617" s="12"/>
      <c r="B617" s="2919" t="s">
        <v>2005</v>
      </c>
      <c r="C617" s="2919"/>
      <c r="D617" s="2919"/>
      <c r="E617" s="2919"/>
      <c r="F617" s="2919"/>
      <c r="G617" s="2919"/>
      <c r="H617" s="11"/>
      <c r="I617" s="2058"/>
      <c r="J617" s="2059" t="s">
        <v>2006</v>
      </c>
      <c r="K617" s="2059"/>
      <c r="L617" s="2060"/>
      <c r="M617" s="2058"/>
      <c r="N617" s="2058"/>
      <c r="O617" s="12"/>
      <c r="P617" s="12"/>
      <c r="Q617" s="11"/>
    </row>
    <row r="618" spans="1:17" ht="15.75">
      <c r="A618" s="12"/>
      <c r="B618" s="2919" t="s">
        <v>2007</v>
      </c>
      <c r="C618" s="2919"/>
      <c r="D618" s="2919"/>
      <c r="E618" s="2919"/>
      <c r="F618" s="2919"/>
      <c r="G618" s="2919"/>
      <c r="H618" s="11"/>
      <c r="I618" s="2058"/>
      <c r="J618" s="2832" t="s">
        <v>2008</v>
      </c>
      <c r="K618" s="2059"/>
      <c r="L618" s="2060"/>
      <c r="M618" s="2058"/>
      <c r="N618" s="2058"/>
      <c r="O618" s="12"/>
      <c r="P618" s="12"/>
      <c r="Q618" s="11"/>
    </row>
    <row r="619" spans="1:17" ht="15.75">
      <c r="A619" s="12"/>
      <c r="B619" s="2059"/>
      <c r="C619" s="4"/>
      <c r="D619" s="4"/>
      <c r="E619" s="4"/>
      <c r="F619" s="2057"/>
      <c r="G619" s="2057"/>
      <c r="H619" s="11"/>
      <c r="I619" s="2058"/>
      <c r="J619" s="2059"/>
      <c r="K619" s="2059"/>
      <c r="L619" s="2060"/>
      <c r="M619" s="2058"/>
      <c r="N619" s="2058"/>
      <c r="O619" s="12"/>
      <c r="P619" s="12"/>
      <c r="Q619" s="11"/>
    </row>
    <row r="620" spans="1:17" ht="15.75">
      <c r="A620" s="12"/>
      <c r="B620" s="2837" t="s">
        <v>2009</v>
      </c>
      <c r="C620" s="4"/>
      <c r="D620" s="4"/>
      <c r="E620" s="4"/>
      <c r="F620" s="2057"/>
      <c r="G620" s="2057"/>
      <c r="H620" s="11"/>
      <c r="I620" s="2058"/>
      <c r="J620" s="2059" t="s">
        <v>2010</v>
      </c>
      <c r="K620" s="2059"/>
      <c r="L620" s="2060"/>
      <c r="M620" s="2058"/>
      <c r="N620" s="2058"/>
      <c r="O620" s="12"/>
      <c r="P620" s="12"/>
      <c r="Q620" s="11"/>
    </row>
    <row r="621" spans="1:17" ht="15.75">
      <c r="A621" s="12"/>
      <c r="B621" s="2059" t="s">
        <v>2011</v>
      </c>
      <c r="C621" s="4"/>
      <c r="D621" s="4"/>
      <c r="E621" s="4"/>
      <c r="F621" s="2057"/>
      <c r="G621" s="2057"/>
      <c r="H621" s="11"/>
      <c r="I621" s="2058"/>
      <c r="J621" s="2832" t="s">
        <v>2012</v>
      </c>
      <c r="K621" s="2059"/>
      <c r="L621" s="2060"/>
      <c r="M621" s="2058"/>
      <c r="N621" s="2058"/>
      <c r="O621" s="12"/>
      <c r="P621" s="12"/>
      <c r="Q621" s="11"/>
    </row>
    <row r="622" spans="1:17" ht="15.75">
      <c r="A622" s="12"/>
      <c r="B622" s="2059" t="s">
        <v>2013</v>
      </c>
      <c r="C622" s="4"/>
      <c r="D622" s="4"/>
      <c r="E622" s="4"/>
      <c r="F622" s="2057"/>
      <c r="G622" s="2057"/>
      <c r="H622" s="11"/>
      <c r="I622" s="2058"/>
      <c r="J622" s="2059"/>
      <c r="K622" s="2059"/>
      <c r="L622" s="2060"/>
      <c r="M622" s="2058"/>
      <c r="N622" s="2058"/>
      <c r="O622" s="12"/>
      <c r="P622" s="12"/>
      <c r="Q622" s="11"/>
    </row>
    <row r="623" spans="1:17" ht="15.75">
      <c r="A623" s="12"/>
      <c r="B623" s="2059" t="s">
        <v>2014</v>
      </c>
      <c r="C623" s="4"/>
      <c r="D623" s="4"/>
      <c r="E623" s="4"/>
      <c r="F623" s="2057"/>
      <c r="G623" s="2057"/>
      <c r="H623" s="11"/>
      <c r="I623" s="2058"/>
      <c r="J623" s="2842" t="s">
        <v>2015</v>
      </c>
      <c r="K623" s="2059"/>
      <c r="L623" s="2060"/>
      <c r="M623" s="2058"/>
      <c r="N623" s="2058"/>
      <c r="O623" s="12"/>
      <c r="P623" s="12"/>
      <c r="Q623" s="11"/>
    </row>
    <row r="624" spans="1:17" ht="15.75">
      <c r="A624" s="12"/>
      <c r="B624" s="2919" t="s">
        <v>2016</v>
      </c>
      <c r="C624" s="2919"/>
      <c r="D624" s="2919"/>
      <c r="E624" s="2919"/>
      <c r="F624" s="2919"/>
      <c r="G624" s="2057"/>
      <c r="H624" s="11"/>
      <c r="I624" s="2058"/>
      <c r="J624" s="2832" t="s">
        <v>2017</v>
      </c>
      <c r="K624" s="2059"/>
      <c r="L624" s="2060"/>
      <c r="M624" s="2058"/>
      <c r="N624" s="2058"/>
      <c r="O624" s="12"/>
      <c r="P624" s="12"/>
      <c r="Q624" s="11"/>
    </row>
    <row r="625" spans="1:17" ht="15.75">
      <c r="A625" s="12"/>
      <c r="B625" s="2059"/>
      <c r="C625" s="4"/>
      <c r="D625" s="4"/>
      <c r="E625" s="4"/>
      <c r="F625" s="2057"/>
      <c r="G625" s="2057"/>
      <c r="H625" s="11"/>
      <c r="I625" s="2058"/>
      <c r="J625" s="2832" t="s">
        <v>2018</v>
      </c>
      <c r="K625" s="2059"/>
      <c r="L625" s="2060"/>
      <c r="M625" s="2058"/>
      <c r="N625" s="2058"/>
      <c r="O625" s="12"/>
      <c r="P625" s="12"/>
      <c r="Q625" s="11"/>
    </row>
    <row r="626" spans="1:17" ht="15.75">
      <c r="A626" s="12"/>
      <c r="B626" s="2059"/>
      <c r="C626" s="4"/>
      <c r="D626" s="4"/>
      <c r="E626" s="4"/>
      <c r="F626" s="2057"/>
      <c r="G626" s="2057"/>
      <c r="H626" s="11"/>
      <c r="I626" s="2058"/>
      <c r="J626" s="2832" t="s">
        <v>2019</v>
      </c>
      <c r="K626" s="2059"/>
      <c r="L626" s="2060"/>
      <c r="M626" s="2058"/>
      <c r="N626" s="2058"/>
      <c r="O626" s="12"/>
      <c r="P626" s="12"/>
      <c r="Q626" s="11"/>
    </row>
    <row r="627" spans="1:17" ht="15.75">
      <c r="A627" s="12"/>
      <c r="B627" s="2059" t="s">
        <v>2020</v>
      </c>
      <c r="C627" s="4"/>
      <c r="D627" s="4"/>
      <c r="E627" s="4"/>
      <c r="F627" s="2057"/>
      <c r="G627" s="2057"/>
      <c r="H627" s="11"/>
      <c r="I627" s="2058"/>
      <c r="J627" s="2059"/>
      <c r="K627" s="2059"/>
      <c r="L627" s="2060"/>
      <c r="M627" s="2058"/>
      <c r="N627" s="2058"/>
      <c r="O627" s="12"/>
      <c r="P627" s="12"/>
      <c r="Q627" s="11"/>
    </row>
    <row r="628" spans="1:17" ht="15.75">
      <c r="A628" s="12"/>
      <c r="B628" s="2919" t="s">
        <v>2021</v>
      </c>
      <c r="C628" s="2919"/>
      <c r="D628" s="2919"/>
      <c r="E628" s="2919"/>
      <c r="F628" s="2057"/>
      <c r="G628" s="2057"/>
      <c r="H628" s="11"/>
      <c r="I628" s="2058"/>
      <c r="J628" s="2837" t="s">
        <v>2022</v>
      </c>
      <c r="K628" s="2059"/>
      <c r="L628" s="2060"/>
      <c r="M628" s="2058"/>
      <c r="N628" s="2058"/>
      <c r="O628" s="12"/>
      <c r="P628" s="12"/>
      <c r="Q628" s="11"/>
    </row>
    <row r="629" spans="1:17" ht="15.75">
      <c r="A629" s="12"/>
      <c r="B629" s="2059"/>
      <c r="C629" s="4"/>
      <c r="D629" s="4"/>
      <c r="E629" s="4"/>
      <c r="F629" s="2057"/>
      <c r="G629" s="2057"/>
      <c r="H629" s="11"/>
      <c r="I629" s="2058"/>
      <c r="J629" s="2832" t="s">
        <v>2023</v>
      </c>
      <c r="K629" s="2059"/>
      <c r="L629" s="2060"/>
      <c r="M629" s="2058"/>
      <c r="N629" s="2058"/>
      <c r="O629" s="12"/>
      <c r="P629" s="12"/>
      <c r="Q629" s="11"/>
    </row>
    <row r="630" spans="1:17" ht="15.75">
      <c r="A630" s="12"/>
      <c r="B630" s="2059"/>
      <c r="C630" s="4"/>
      <c r="D630" s="4"/>
      <c r="E630" s="4"/>
      <c r="F630" s="2057"/>
      <c r="G630" s="2057"/>
      <c r="H630" s="11"/>
      <c r="I630" s="2058"/>
      <c r="J630" s="2832"/>
      <c r="K630" s="2059"/>
      <c r="L630" s="2060"/>
      <c r="M630" s="2058"/>
      <c r="N630" s="2058"/>
      <c r="O630" s="12"/>
      <c r="P630" s="12"/>
      <c r="Q630" s="11"/>
    </row>
    <row r="631" spans="1:17">
      <c r="A631" s="1927"/>
      <c r="B631" s="1928"/>
      <c r="C631" s="1929"/>
      <c r="D631" s="1929"/>
      <c r="E631" s="1929"/>
      <c r="F631" s="1929"/>
      <c r="G631" s="1929"/>
      <c r="H631" s="1929"/>
      <c r="I631" s="1929"/>
      <c r="J631" s="1928"/>
      <c r="K631" s="1928"/>
      <c r="L631" s="1928"/>
      <c r="M631" s="1927"/>
      <c r="N631" s="1927"/>
      <c r="O631" s="1927"/>
      <c r="P631" s="1927"/>
      <c r="Q631" s="1927"/>
    </row>
    <row r="632" spans="1:17">
      <c r="A632" s="12"/>
      <c r="B632" s="11"/>
      <c r="C632" s="11"/>
      <c r="D632" s="11"/>
      <c r="E632" s="11"/>
      <c r="F632" s="11"/>
      <c r="G632" s="11"/>
      <c r="H632" s="11"/>
      <c r="I632" s="11"/>
      <c r="J632" s="11"/>
      <c r="K632" s="11"/>
      <c r="L632" s="11"/>
      <c r="M632" s="11"/>
      <c r="N632" s="11"/>
      <c r="O632" s="11"/>
      <c r="P632" s="11"/>
      <c r="Q632" s="11"/>
    </row>
    <row r="633" spans="1:17">
      <c r="A633" s="12"/>
      <c r="B633" s="11"/>
      <c r="C633" s="11"/>
      <c r="D633" s="11"/>
      <c r="E633" s="11"/>
      <c r="F633" s="11"/>
      <c r="G633" s="11"/>
      <c r="H633" s="11"/>
      <c r="I633" s="11"/>
      <c r="J633" s="11"/>
      <c r="K633" s="11"/>
      <c r="L633" s="11"/>
      <c r="M633" s="11"/>
      <c r="N633" s="11"/>
      <c r="O633" s="11"/>
      <c r="P633" s="11"/>
      <c r="Q633" s="11"/>
    </row>
    <row r="634" spans="1:17" ht="15.75">
      <c r="A634" s="12"/>
      <c r="B634" s="11"/>
      <c r="C634" s="11"/>
      <c r="D634" s="11"/>
      <c r="E634" s="11"/>
      <c r="F634" s="11"/>
      <c r="G634" s="2920" t="str">
        <f>SUBSTITUTE(ADDRESS(1,COLUMN(),4),"1","")</f>
        <v>G</v>
      </c>
      <c r="H634" s="11" t="s">
        <v>2024</v>
      </c>
      <c r="I634" s="11"/>
      <c r="J634" s="11"/>
      <c r="K634" s="11"/>
      <c r="L634" s="11"/>
      <c r="M634" s="11"/>
      <c r="N634" s="11"/>
      <c r="O634" s="11"/>
      <c r="P634" s="11"/>
      <c r="Q634" s="11"/>
    </row>
    <row r="635" spans="1:17" ht="15.75">
      <c r="A635" s="12"/>
      <c r="B635" s="11"/>
      <c r="C635" s="2921" t="s">
        <v>52</v>
      </c>
      <c r="D635" s="2922"/>
      <c r="E635" s="2922"/>
      <c r="F635" s="2922"/>
      <c r="G635" s="2922"/>
      <c r="H635" s="2922"/>
      <c r="I635" s="2922"/>
      <c r="J635" s="2922"/>
      <c r="K635" s="2922"/>
      <c r="L635" s="2923"/>
      <c r="M635" s="12"/>
      <c r="N635" s="12"/>
      <c r="O635" s="12"/>
      <c r="P635" s="12"/>
      <c r="Q635" s="12"/>
    </row>
    <row r="636" spans="1:17">
      <c r="A636" s="12"/>
      <c r="B636" s="11"/>
      <c r="C636" s="2924" t="s">
        <v>53</v>
      </c>
      <c r="D636" s="2925"/>
      <c r="E636" s="2925"/>
      <c r="F636" s="2926">
        <v>1</v>
      </c>
      <c r="G636" s="2927">
        <f>F636</f>
        <v>1</v>
      </c>
      <c r="H636" s="2928" t="s">
        <v>54</v>
      </c>
      <c r="I636" s="2928"/>
      <c r="J636" s="2929" t="s">
        <v>55</v>
      </c>
      <c r="K636" s="2930" t="s">
        <v>56</v>
      </c>
      <c r="L636" s="2931"/>
      <c r="M636" s="12"/>
      <c r="N636" s="12"/>
      <c r="O636" s="12"/>
      <c r="P636" s="12"/>
      <c r="Q636" s="12"/>
    </row>
    <row r="637" spans="1:17">
      <c r="A637" s="12"/>
      <c r="B637" s="11"/>
      <c r="C637" s="2932" t="s">
        <v>57</v>
      </c>
      <c r="D637" s="2933"/>
      <c r="E637" s="2933"/>
      <c r="F637" s="2934">
        <v>25</v>
      </c>
      <c r="G637" s="2927">
        <f>G636</f>
        <v>1</v>
      </c>
      <c r="H637" s="2935">
        <f t="shared" ref="H637:H643" si="4">(G637*F637)/100</f>
        <v>0.25</v>
      </c>
      <c r="I637" s="2935"/>
      <c r="J637" s="2936">
        <v>20</v>
      </c>
      <c r="K637" s="2937">
        <f t="shared" ref="K637:K643" si="5">H637/(100-J637)*100</f>
        <v>0.3125</v>
      </c>
      <c r="L637" s="2938"/>
      <c r="M637" s="12"/>
      <c r="N637" s="12"/>
      <c r="O637" s="12"/>
      <c r="P637" s="12"/>
      <c r="Q637" s="12"/>
    </row>
    <row r="638" spans="1:17">
      <c r="A638" s="12"/>
      <c r="B638" s="11"/>
      <c r="C638" s="2932" t="s">
        <v>58</v>
      </c>
      <c r="D638" s="2933"/>
      <c r="E638" s="2933"/>
      <c r="F638" s="2934">
        <v>20</v>
      </c>
      <c r="G638" s="2927">
        <f>G636</f>
        <v>1</v>
      </c>
      <c r="H638" s="2935">
        <f t="shared" si="4"/>
        <v>0.2</v>
      </c>
      <c r="I638" s="2935"/>
      <c r="J638" s="2936">
        <v>25</v>
      </c>
      <c r="K638" s="2937">
        <f t="shared" si="5"/>
        <v>0.26666666666666672</v>
      </c>
      <c r="L638" s="2938"/>
      <c r="M638" s="12"/>
      <c r="N638" s="12"/>
      <c r="O638" s="12"/>
      <c r="P638" s="12"/>
      <c r="Q638" s="12"/>
    </row>
    <row r="639" spans="1:17">
      <c r="A639" s="12"/>
      <c r="B639" s="11"/>
      <c r="C639" s="2932" t="s">
        <v>59</v>
      </c>
      <c r="D639" s="2933"/>
      <c r="E639" s="2933"/>
      <c r="F639" s="2934">
        <v>15</v>
      </c>
      <c r="G639" s="2927">
        <f>G636</f>
        <v>1</v>
      </c>
      <c r="H639" s="2935">
        <f t="shared" si="4"/>
        <v>0.15</v>
      </c>
      <c r="I639" s="2935"/>
      <c r="J639" s="2936">
        <v>20</v>
      </c>
      <c r="K639" s="2937">
        <f t="shared" si="5"/>
        <v>0.1875</v>
      </c>
      <c r="L639" s="2938"/>
      <c r="M639" s="12"/>
      <c r="N639" s="12"/>
      <c r="O639" s="12"/>
      <c r="P639" s="12"/>
      <c r="Q639" s="12"/>
    </row>
    <row r="640" spans="1:17">
      <c r="A640" s="12"/>
      <c r="B640" s="11"/>
      <c r="C640" s="2932" t="s">
        <v>60</v>
      </c>
      <c r="D640" s="2933"/>
      <c r="E640" s="2933"/>
      <c r="F640" s="2934">
        <v>15</v>
      </c>
      <c r="G640" s="2927">
        <f>G636</f>
        <v>1</v>
      </c>
      <c r="H640" s="2935">
        <f t="shared" si="4"/>
        <v>0.15</v>
      </c>
      <c r="I640" s="2935"/>
      <c r="J640" s="2936">
        <v>0</v>
      </c>
      <c r="K640" s="2937">
        <f t="shared" si="5"/>
        <v>0.15</v>
      </c>
      <c r="L640" s="2938"/>
      <c r="M640" s="12"/>
      <c r="N640" s="12"/>
      <c r="O640" s="12"/>
      <c r="P640" s="12"/>
      <c r="Q640" s="12"/>
    </row>
    <row r="641" spans="1:17">
      <c r="A641" s="12"/>
      <c r="B641" s="11"/>
      <c r="C641" s="2932" t="s">
        <v>61</v>
      </c>
      <c r="D641" s="2933"/>
      <c r="E641" s="2933"/>
      <c r="F641" s="2934">
        <v>10</v>
      </c>
      <c r="G641" s="2927">
        <f>G636</f>
        <v>1</v>
      </c>
      <c r="H641" s="2935">
        <f t="shared" si="4"/>
        <v>0.1</v>
      </c>
      <c r="I641" s="2935"/>
      <c r="J641" s="2936">
        <v>20</v>
      </c>
      <c r="K641" s="2937">
        <f t="shared" si="5"/>
        <v>0.125</v>
      </c>
      <c r="L641" s="2938"/>
      <c r="M641" s="12"/>
      <c r="N641" s="12"/>
      <c r="O641" s="12"/>
      <c r="P641" s="12"/>
      <c r="Q641" s="12"/>
    </row>
    <row r="642" spans="1:17">
      <c r="A642" s="12"/>
      <c r="B642" s="11"/>
      <c r="C642" s="2932" t="s">
        <v>62</v>
      </c>
      <c r="D642" s="2933"/>
      <c r="E642" s="2933"/>
      <c r="F642" s="2934">
        <v>7.5</v>
      </c>
      <c r="G642" s="2927">
        <f>G636</f>
        <v>1</v>
      </c>
      <c r="H642" s="2935">
        <f t="shared" si="4"/>
        <v>7.4999999999999997E-2</v>
      </c>
      <c r="I642" s="2935"/>
      <c r="J642" s="2936">
        <v>20</v>
      </c>
      <c r="K642" s="2937">
        <f t="shared" si="5"/>
        <v>9.375E-2</v>
      </c>
      <c r="L642" s="2938"/>
      <c r="M642" s="12"/>
      <c r="N642" s="12"/>
      <c r="O642" s="12"/>
      <c r="P642" s="12"/>
      <c r="Q642" s="12"/>
    </row>
    <row r="643" spans="1:17">
      <c r="A643" s="12"/>
      <c r="B643" s="11"/>
      <c r="C643" s="2932" t="s">
        <v>63</v>
      </c>
      <c r="D643" s="2933"/>
      <c r="E643" s="2933"/>
      <c r="F643" s="2934">
        <v>7.5</v>
      </c>
      <c r="G643" s="2927">
        <f>G636</f>
        <v>1</v>
      </c>
      <c r="H643" s="2935">
        <f t="shared" si="4"/>
        <v>7.4999999999999997E-2</v>
      </c>
      <c r="I643" s="2935"/>
      <c r="J643" s="2936">
        <v>20</v>
      </c>
      <c r="K643" s="2937">
        <f t="shared" si="5"/>
        <v>9.375E-2</v>
      </c>
      <c r="L643" s="2938"/>
      <c r="M643" s="12"/>
      <c r="N643" s="12"/>
      <c r="O643" s="12"/>
      <c r="P643" s="12"/>
      <c r="Q643" s="12"/>
    </row>
    <row r="644" spans="1:17">
      <c r="A644" s="12"/>
      <c r="B644" s="11"/>
      <c r="C644" s="2939" t="s">
        <v>64</v>
      </c>
      <c r="D644" s="2940"/>
      <c r="E644" s="2940"/>
      <c r="F644" s="2941">
        <f>SUM(F637:F643)</f>
        <v>100</v>
      </c>
      <c r="G644" s="2942"/>
      <c r="H644" s="2943"/>
      <c r="I644" s="11"/>
      <c r="J644" s="2943"/>
      <c r="K644" s="2943"/>
      <c r="L644" s="2944"/>
      <c r="M644" s="12"/>
      <c r="N644" s="12"/>
      <c r="O644" s="12"/>
      <c r="P644" s="12"/>
      <c r="Q644" s="12"/>
    </row>
    <row r="645" spans="1:17">
      <c r="A645" s="12"/>
      <c r="B645" s="11"/>
      <c r="C645" s="2945"/>
      <c r="D645" s="2946"/>
      <c r="E645" s="2946"/>
      <c r="F645" s="2947"/>
      <c r="G645" s="2948"/>
      <c r="H645" s="2948"/>
      <c r="I645" s="2949"/>
      <c r="J645" s="2948"/>
      <c r="K645" s="2948"/>
      <c r="L645" s="2950"/>
      <c r="M645" s="12"/>
      <c r="N645" s="12"/>
      <c r="O645" s="12"/>
      <c r="P645" s="12"/>
      <c r="Q645" s="12"/>
    </row>
    <row r="646" spans="1:17">
      <c r="A646" s="12"/>
      <c r="B646" s="11"/>
      <c r="C646" s="11"/>
      <c r="D646" s="11"/>
      <c r="E646" s="11"/>
      <c r="F646" s="11"/>
      <c r="G646" s="11"/>
      <c r="H646" s="11"/>
      <c r="I646" s="11"/>
      <c r="J646" s="11"/>
      <c r="K646" s="11"/>
      <c r="L646" s="11"/>
      <c r="M646" s="12"/>
      <c r="N646" s="12"/>
      <c r="O646" s="12"/>
      <c r="P646" s="12"/>
      <c r="Q646" s="12"/>
    </row>
    <row r="647" spans="1:17" ht="15.75" thickBot="1">
      <c r="A647" s="12"/>
      <c r="B647" s="11"/>
      <c r="C647" s="11"/>
      <c r="D647" s="11"/>
      <c r="E647" s="11"/>
      <c r="F647" s="11"/>
      <c r="G647" s="11"/>
      <c r="H647" s="11"/>
      <c r="I647" s="11"/>
      <c r="J647" s="11"/>
      <c r="K647" s="11"/>
      <c r="L647" s="11"/>
      <c r="M647" s="12"/>
      <c r="N647" s="12"/>
      <c r="O647" s="12"/>
      <c r="P647" s="12"/>
      <c r="Q647" s="12"/>
    </row>
    <row r="648" spans="1:17" ht="18.75">
      <c r="A648" s="12"/>
      <c r="B648" s="11"/>
      <c r="C648" s="2951" t="s">
        <v>90</v>
      </c>
      <c r="D648" s="2952"/>
      <c r="E648" s="2952"/>
      <c r="F648" s="2952"/>
      <c r="G648" s="2952"/>
      <c r="H648" s="2952"/>
      <c r="I648" s="2952"/>
      <c r="J648" s="2952"/>
      <c r="K648" s="2952"/>
      <c r="L648" s="2953"/>
      <c r="M648" s="12"/>
      <c r="N648" s="12"/>
      <c r="O648" s="12"/>
      <c r="P648" s="12"/>
      <c r="Q648" s="12"/>
    </row>
    <row r="649" spans="1:17">
      <c r="A649" s="12"/>
      <c r="B649" s="11"/>
      <c r="C649" s="1500" t="s">
        <v>91</v>
      </c>
      <c r="D649" s="2954"/>
      <c r="E649" s="2954"/>
      <c r="F649" s="2954"/>
      <c r="G649" s="2954"/>
      <c r="H649" s="2954"/>
      <c r="I649" s="2954"/>
      <c r="J649" s="2954"/>
      <c r="K649" s="2954"/>
      <c r="L649" s="2955"/>
      <c r="M649" s="12"/>
      <c r="N649" s="12"/>
      <c r="O649" s="12"/>
      <c r="P649" s="12"/>
      <c r="Q649" s="12"/>
    </row>
    <row r="650" spans="1:17" ht="18">
      <c r="A650" s="12"/>
      <c r="B650" s="11"/>
      <c r="C650" s="1501" t="s">
        <v>92</v>
      </c>
      <c r="D650" s="2956"/>
      <c r="E650" s="2956"/>
      <c r="F650" s="2956"/>
      <c r="G650" s="2956"/>
      <c r="H650" s="2956"/>
      <c r="I650" s="2956"/>
      <c r="J650" s="2956"/>
      <c r="K650" s="2956"/>
      <c r="L650" s="2957"/>
      <c r="M650" s="12"/>
      <c r="N650" s="12"/>
      <c r="O650" s="12"/>
      <c r="P650" s="12"/>
      <c r="Q650" s="12"/>
    </row>
    <row r="651" spans="1:17">
      <c r="A651" s="12"/>
      <c r="B651" s="11"/>
      <c r="C651" s="1502" t="str">
        <f ca="1">CELL("nomfichier")</f>
        <v>E:\0-UPRT\1-UPRT.FR-SITE-WEB\ff-fiches-fabrications\ff-fiches-fabrication-maj-08-2020\[ff-18-restauration-avec-photos.xlsx]Formats-Formules-Fonctions</v>
      </c>
      <c r="D651" s="2958"/>
      <c r="E651" s="2958"/>
      <c r="F651" s="2958"/>
      <c r="G651" s="2958"/>
      <c r="H651" s="2958"/>
      <c r="I651" s="2958"/>
      <c r="J651" s="2958"/>
      <c r="K651" s="2958"/>
      <c r="L651" s="2959"/>
      <c r="M651" s="12"/>
      <c r="N651" s="12"/>
      <c r="O651" s="12"/>
      <c r="P651" s="12"/>
      <c r="Q651" s="12"/>
    </row>
    <row r="652" spans="1:17" ht="26.25">
      <c r="A652" s="12"/>
      <c r="B652" s="11"/>
      <c r="C652" s="1503" t="s">
        <v>93</v>
      </c>
      <c r="D652" s="2960"/>
      <c r="E652" s="2960"/>
      <c r="F652" s="2960"/>
      <c r="G652" s="2960"/>
      <c r="H652" s="2960"/>
      <c r="I652" s="2960"/>
      <c r="J652" s="2960"/>
      <c r="K652" s="2960"/>
      <c r="L652" s="2961"/>
      <c r="M652" s="12"/>
      <c r="N652" s="12"/>
      <c r="O652" s="12"/>
      <c r="P652" s="12"/>
      <c r="Q652" s="12"/>
    </row>
    <row r="653" spans="1:17" ht="26.25">
      <c r="A653" s="12"/>
      <c r="B653" s="11"/>
      <c r="C653" s="2962"/>
      <c r="D653" s="2963"/>
      <c r="E653" s="2963" t="s">
        <v>94</v>
      </c>
      <c r="F653" s="11"/>
      <c r="G653" s="2964">
        <f ca="1">TODAY()</f>
        <v>44545</v>
      </c>
      <c r="H653" s="2965"/>
      <c r="I653" s="2966"/>
      <c r="J653" s="2967">
        <f ca="1">NOW()</f>
        <v>44545.473620833334</v>
      </c>
      <c r="K653" s="2967"/>
      <c r="L653" s="2968"/>
      <c r="M653" s="12"/>
      <c r="N653" s="12"/>
      <c r="O653" s="12"/>
      <c r="P653" s="12"/>
      <c r="Q653" s="12"/>
    </row>
    <row r="654" spans="1:17" ht="15.75">
      <c r="A654" s="12"/>
      <c r="B654" s="11"/>
      <c r="C654" s="2969">
        <v>1</v>
      </c>
      <c r="D654" s="2970" t="s">
        <v>303</v>
      </c>
      <c r="E654" s="12"/>
      <c r="F654" s="11"/>
      <c r="G654" s="2971"/>
      <c r="H654" s="2971"/>
      <c r="I654" s="2971"/>
      <c r="J654" s="2971"/>
      <c r="K654" s="2971"/>
      <c r="L654" s="2972"/>
      <c r="M654" s="12"/>
      <c r="N654" s="12"/>
      <c r="O654" s="12"/>
      <c r="P654" s="12"/>
      <c r="Q654" s="12"/>
    </row>
    <row r="655" spans="1:17">
      <c r="A655" s="12"/>
      <c r="B655" s="11"/>
      <c r="C655" s="2969"/>
      <c r="D655" s="2973" t="s">
        <v>95</v>
      </c>
      <c r="E655" s="2973"/>
      <c r="F655" s="2973"/>
      <c r="G655" s="2974"/>
      <c r="H655" s="2975" t="s">
        <v>13</v>
      </c>
      <c r="I655" s="2976" t="s">
        <v>14</v>
      </c>
      <c r="J655" s="2976" t="s">
        <v>15</v>
      </c>
      <c r="K655" s="2976" t="s">
        <v>16</v>
      </c>
      <c r="L655" s="2977" t="s">
        <v>36</v>
      </c>
      <c r="M655" s="12"/>
      <c r="N655" s="12"/>
      <c r="O655" s="12"/>
      <c r="P655" s="12"/>
      <c r="Q655" s="12"/>
    </row>
    <row r="656" spans="1:17" ht="15.75">
      <c r="A656" s="12"/>
      <c r="B656" s="11"/>
      <c r="C656" s="2969"/>
      <c r="D656" s="2973" t="s">
        <v>37</v>
      </c>
      <c r="E656" s="2973"/>
      <c r="F656" s="2973"/>
      <c r="G656" s="2978">
        <f>SUM(H656:L656)</f>
        <v>2170</v>
      </c>
      <c r="H656" s="2979">
        <v>550</v>
      </c>
      <c r="I656" s="2979">
        <v>920</v>
      </c>
      <c r="J656" s="2979">
        <v>340</v>
      </c>
      <c r="K656" s="2979">
        <v>150</v>
      </c>
      <c r="L656" s="2980">
        <v>210</v>
      </c>
      <c r="M656" s="12"/>
      <c r="N656" s="12"/>
      <c r="O656" s="12"/>
      <c r="P656" s="12"/>
      <c r="Q656" s="12"/>
    </row>
    <row r="657" spans="1:17" ht="15.75">
      <c r="A657" s="12"/>
      <c r="B657" s="11"/>
      <c r="C657" s="2981"/>
      <c r="D657" s="2982"/>
      <c r="E657" s="2982"/>
      <c r="F657" s="2982"/>
      <c r="G657" s="2978"/>
      <c r="H657" s="2983"/>
      <c r="I657" s="2983"/>
      <c r="J657" s="2983"/>
      <c r="K657" s="2983"/>
      <c r="L657" s="2984"/>
      <c r="M657" s="12"/>
      <c r="N657" s="12"/>
      <c r="O657" s="12"/>
      <c r="P657" s="12"/>
      <c r="Q657" s="12"/>
    </row>
    <row r="658" spans="1:17" ht="15.75">
      <c r="A658" s="12"/>
      <c r="B658" s="11"/>
      <c r="C658" s="2969">
        <v>2</v>
      </c>
      <c r="D658" s="2970" t="s">
        <v>304</v>
      </c>
      <c r="E658" s="12"/>
      <c r="F658" s="11"/>
      <c r="G658" s="12"/>
      <c r="H658" s="12"/>
      <c r="I658" s="12"/>
      <c r="J658" s="12"/>
      <c r="K658" s="12"/>
      <c r="L658" s="2985"/>
      <c r="M658" s="12"/>
      <c r="N658" s="12"/>
      <c r="O658" s="12"/>
      <c r="P658" s="12"/>
      <c r="Q658" s="12"/>
    </row>
    <row r="659" spans="1:17">
      <c r="A659" s="12"/>
      <c r="B659" s="11"/>
      <c r="C659" s="2969"/>
      <c r="D659" s="2986" t="s">
        <v>96</v>
      </c>
      <c r="E659" s="2986"/>
      <c r="F659" s="2986"/>
      <c r="G659" s="2987">
        <f>(H659*H656)+(I659*I656)+(J659*J656)+(K659*K656)+(L659*L656)</f>
        <v>1470</v>
      </c>
      <c r="H659" s="2988">
        <v>0</v>
      </c>
      <c r="I659" s="2988">
        <v>1</v>
      </c>
      <c r="J659" s="2988">
        <v>1</v>
      </c>
      <c r="K659" s="2988">
        <v>0</v>
      </c>
      <c r="L659" s="2989">
        <v>1</v>
      </c>
      <c r="M659" s="12"/>
      <c r="N659" s="12"/>
      <c r="O659" s="12"/>
      <c r="P659" s="12"/>
      <c r="Q659" s="12"/>
    </row>
    <row r="660" spans="1:17">
      <c r="A660" s="12"/>
      <c r="B660" s="11"/>
      <c r="C660" s="2969"/>
      <c r="D660" s="2986" t="s">
        <v>97</v>
      </c>
      <c r="E660" s="2986"/>
      <c r="F660" s="2986"/>
      <c r="G660" s="2987">
        <f>(H660*H656)+(I660*I656)+(J660*J656)+(K660*K656)+(L660*L656)</f>
        <v>850</v>
      </c>
      <c r="H660" s="2988">
        <v>1</v>
      </c>
      <c r="I660" s="2988">
        <v>0</v>
      </c>
      <c r="J660" s="2988">
        <v>0</v>
      </c>
      <c r="K660" s="2988">
        <v>2</v>
      </c>
      <c r="L660" s="2989">
        <v>0</v>
      </c>
      <c r="M660" s="12"/>
      <c r="N660" s="12"/>
      <c r="O660" s="12"/>
      <c r="P660" s="12"/>
      <c r="Q660" s="12"/>
    </row>
    <row r="661" spans="1:17">
      <c r="A661" s="12"/>
      <c r="B661" s="11"/>
      <c r="C661" s="2969"/>
      <c r="D661" s="2986" t="s">
        <v>98</v>
      </c>
      <c r="E661" s="2986"/>
      <c r="F661" s="2986"/>
      <c r="G661" s="2987">
        <f>(H661*H656)+(I661*I656)+(J661*J656)+(K661*K656)+(L661*L656)</f>
        <v>1895</v>
      </c>
      <c r="H661" s="2990">
        <v>0.5</v>
      </c>
      <c r="I661" s="2988">
        <v>1</v>
      </c>
      <c r="J661" s="2988">
        <v>1</v>
      </c>
      <c r="K661" s="2988">
        <v>1</v>
      </c>
      <c r="L661" s="2989">
        <v>1</v>
      </c>
      <c r="M661" s="12"/>
      <c r="N661" s="12"/>
      <c r="O661" s="12"/>
      <c r="P661" s="12"/>
      <c r="Q661" s="12"/>
    </row>
    <row r="662" spans="1:17">
      <c r="A662" s="12"/>
      <c r="B662" s="11"/>
      <c r="C662" s="2969"/>
      <c r="D662" s="2986" t="s">
        <v>99</v>
      </c>
      <c r="E662" s="2986"/>
      <c r="F662" s="2986"/>
      <c r="G662" s="2987">
        <f>(H662*H656)+(I662*I656)+(J662*J656)+(K662*K656)+(L662*L656)</f>
        <v>1190</v>
      </c>
      <c r="H662" s="2988">
        <v>0</v>
      </c>
      <c r="I662" s="2988">
        <v>0</v>
      </c>
      <c r="J662" s="2988">
        <v>2</v>
      </c>
      <c r="K662" s="2988">
        <v>2</v>
      </c>
      <c r="L662" s="2989">
        <v>1</v>
      </c>
      <c r="M662" s="12"/>
      <c r="N662" s="12"/>
      <c r="O662" s="12"/>
      <c r="P662" s="12"/>
      <c r="Q662" s="12"/>
    </row>
    <row r="663" spans="1:17">
      <c r="A663" s="12"/>
      <c r="B663" s="11"/>
      <c r="C663" s="2969"/>
      <c r="D663" s="2986" t="s">
        <v>100</v>
      </c>
      <c r="E663" s="2986"/>
      <c r="F663" s="2986"/>
      <c r="G663" s="2987">
        <f>(H663*H656)+(I663*I656)+(J663*J656)+(K663*K656)+(L663*L656)</f>
        <v>2540</v>
      </c>
      <c r="H663" s="2988">
        <v>1</v>
      </c>
      <c r="I663" s="2988">
        <v>2</v>
      </c>
      <c r="J663" s="2988">
        <v>0</v>
      </c>
      <c r="K663" s="2988">
        <v>1</v>
      </c>
      <c r="L663" s="2989">
        <v>0</v>
      </c>
      <c r="M663" s="12"/>
      <c r="N663" s="12"/>
      <c r="O663" s="12"/>
      <c r="P663" s="12"/>
      <c r="Q663" s="12"/>
    </row>
    <row r="664" spans="1:17" ht="15.75">
      <c r="A664" s="12"/>
      <c r="B664" s="11"/>
      <c r="C664" s="2981"/>
      <c r="D664" s="2991"/>
      <c r="E664" s="12"/>
      <c r="F664" s="11"/>
      <c r="G664" s="2987"/>
      <c r="H664" s="2975" t="s">
        <v>13</v>
      </c>
      <c r="I664" s="2976" t="s">
        <v>14</v>
      </c>
      <c r="J664" s="2976" t="s">
        <v>15</v>
      </c>
      <c r="K664" s="2976" t="s">
        <v>16</v>
      </c>
      <c r="L664" s="2977" t="s">
        <v>36</v>
      </c>
      <c r="M664" s="12"/>
      <c r="N664" s="12"/>
      <c r="O664" s="12"/>
      <c r="P664" s="12"/>
      <c r="Q664" s="12"/>
    </row>
    <row r="665" spans="1:17" ht="15.75">
      <c r="A665" s="12"/>
      <c r="B665" s="11"/>
      <c r="C665" s="2981"/>
      <c r="D665" s="2991"/>
      <c r="E665" s="12"/>
      <c r="F665" s="11"/>
      <c r="G665" s="2992" t="s">
        <v>101</v>
      </c>
      <c r="H665" s="2993">
        <f>SUM(H659:H664)</f>
        <v>2.5</v>
      </c>
      <c r="I665" s="2993">
        <f>SUM(I659:I664)</f>
        <v>4</v>
      </c>
      <c r="J665" s="2993">
        <f>SUM(J659:J664)</f>
        <v>4</v>
      </c>
      <c r="K665" s="2993">
        <f>SUM(K659:K664)</f>
        <v>6</v>
      </c>
      <c r="L665" s="2994">
        <f>SUM(L659:L664)</f>
        <v>3</v>
      </c>
      <c r="M665" s="12"/>
      <c r="N665" s="12"/>
      <c r="O665" s="12"/>
      <c r="P665" s="12"/>
      <c r="Q665" s="12"/>
    </row>
    <row r="666" spans="1:17">
      <c r="A666" s="12"/>
      <c r="B666" s="11"/>
      <c r="C666" s="2995"/>
      <c r="D666" s="2991"/>
      <c r="E666" s="12"/>
      <c r="F666" s="11"/>
      <c r="G666" s="2996"/>
      <c r="H666" s="2997"/>
      <c r="I666" s="2997"/>
      <c r="J666" s="2997"/>
      <c r="K666" s="2997"/>
      <c r="L666" s="2998"/>
      <c r="M666" s="12"/>
      <c r="N666" s="12"/>
      <c r="O666" s="12"/>
      <c r="P666" s="12"/>
      <c r="Q666" s="12"/>
    </row>
    <row r="667" spans="1:17" ht="15.75">
      <c r="A667" s="12"/>
      <c r="B667" s="11"/>
      <c r="C667" s="2999">
        <v>3</v>
      </c>
      <c r="D667" s="2986" t="s">
        <v>102</v>
      </c>
      <c r="E667" s="2986"/>
      <c r="F667" s="2986"/>
      <c r="G667" s="3000">
        <f>(H667*H656)+(I667*I656)+(J667*J656)+(K667*K656)+(L667*L656)</f>
        <v>208.60000000000002</v>
      </c>
      <c r="H667" s="3001">
        <v>0.06</v>
      </c>
      <c r="I667" s="3001">
        <v>0.08</v>
      </c>
      <c r="J667" s="3001">
        <v>0.15</v>
      </c>
      <c r="K667" s="3001">
        <v>0.2</v>
      </c>
      <c r="L667" s="3002">
        <v>0.1</v>
      </c>
      <c r="M667" s="12"/>
      <c r="N667" s="12"/>
      <c r="O667" s="12"/>
      <c r="P667" s="12"/>
      <c r="Q667" s="12"/>
    </row>
    <row r="668" spans="1:17">
      <c r="A668" s="12"/>
      <c r="B668" s="11"/>
      <c r="C668" s="2995"/>
      <c r="D668" s="3003"/>
      <c r="E668" s="3004"/>
      <c r="F668" s="3005"/>
      <c r="G668" s="2987"/>
      <c r="H668" s="2997"/>
      <c r="I668" s="2997"/>
      <c r="J668" s="2997"/>
      <c r="K668" s="2997"/>
      <c r="L668" s="2998"/>
      <c r="M668" s="12"/>
      <c r="N668" s="12"/>
      <c r="O668" s="12"/>
      <c r="P668" s="12"/>
      <c r="Q668" s="12"/>
    </row>
    <row r="669" spans="1:17" ht="15.75">
      <c r="A669" s="12"/>
      <c r="B669" s="11"/>
      <c r="C669" s="2999">
        <v>4</v>
      </c>
      <c r="D669" s="2986" t="s">
        <v>103</v>
      </c>
      <c r="E669" s="2986"/>
      <c r="F669" s="2986"/>
      <c r="G669" s="3000">
        <f>(H669*H656)+(I669*I656)+(J669*J656)+(K669*K656)+(L669*L656)</f>
        <v>213.5</v>
      </c>
      <c r="H669" s="3001">
        <v>0.06</v>
      </c>
      <c r="I669" s="3001">
        <v>0.1</v>
      </c>
      <c r="J669" s="3001">
        <v>0.12</v>
      </c>
      <c r="K669" s="3001">
        <v>0.15</v>
      </c>
      <c r="L669" s="3002">
        <v>0.12</v>
      </c>
      <c r="M669" s="12"/>
      <c r="N669" s="12"/>
      <c r="O669" s="12"/>
      <c r="P669" s="12"/>
      <c r="Q669" s="12"/>
    </row>
    <row r="670" spans="1:17">
      <c r="A670" s="12"/>
      <c r="B670" s="11"/>
      <c r="C670" s="2995"/>
      <c r="D670" s="3003"/>
      <c r="E670" s="3004"/>
      <c r="F670" s="3005"/>
      <c r="G670" s="2987"/>
      <c r="H670" s="2997"/>
      <c r="I670" s="2997"/>
      <c r="J670" s="2997"/>
      <c r="K670" s="2997"/>
      <c r="L670" s="2998"/>
      <c r="M670" s="12"/>
      <c r="N670" s="12"/>
      <c r="O670" s="12"/>
      <c r="P670" s="12"/>
      <c r="Q670" s="12"/>
    </row>
    <row r="671" spans="1:17" ht="15.75">
      <c r="A671" s="12"/>
      <c r="B671" s="11"/>
      <c r="C671" s="2999">
        <v>5</v>
      </c>
      <c r="D671" s="2986" t="s">
        <v>21</v>
      </c>
      <c r="E671" s="2986"/>
      <c r="F671" s="2986"/>
      <c r="G671" s="3000">
        <f>(H671*H656)+(I671*I656)+(J671*J656)+(K671*K656)+(L671*L656)</f>
        <v>237.5</v>
      </c>
      <c r="H671" s="3001">
        <v>0.06</v>
      </c>
      <c r="I671" s="3001">
        <v>0.1</v>
      </c>
      <c r="J671" s="3001">
        <v>0.15</v>
      </c>
      <c r="K671" s="3001">
        <v>0.2</v>
      </c>
      <c r="L671" s="3002">
        <v>0.15</v>
      </c>
      <c r="M671" s="12"/>
      <c r="N671" s="12"/>
      <c r="O671" s="12"/>
      <c r="P671" s="12"/>
      <c r="Q671" s="12"/>
    </row>
    <row r="672" spans="1:17" ht="15.75" thickBot="1">
      <c r="A672" s="12"/>
      <c r="B672" s="11"/>
      <c r="C672" s="3006"/>
      <c r="D672" s="3007"/>
      <c r="E672" s="3008"/>
      <c r="F672" s="3009"/>
      <c r="G672" s="3010"/>
      <c r="H672" s="3011"/>
      <c r="I672" s="3011"/>
      <c r="J672" s="3008"/>
      <c r="K672" s="3008"/>
      <c r="L672" s="3012"/>
      <c r="M672" s="12"/>
      <c r="N672" s="12"/>
      <c r="O672" s="12"/>
      <c r="P672" s="12"/>
      <c r="Q672" s="12"/>
    </row>
    <row r="673" spans="1:17">
      <c r="A673" s="12"/>
      <c r="B673" s="11"/>
      <c r="C673" s="11"/>
      <c r="D673" s="11"/>
      <c r="E673" s="11"/>
      <c r="F673" s="11"/>
      <c r="G673" s="11"/>
      <c r="H673" s="11"/>
      <c r="I673" s="11"/>
      <c r="J673" s="11"/>
      <c r="K673" s="11"/>
      <c r="L673" s="11"/>
      <c r="M673" s="12"/>
      <c r="N673" s="12"/>
      <c r="O673" s="12"/>
      <c r="P673" s="12"/>
      <c r="Q673" s="12"/>
    </row>
    <row r="674" spans="1:17">
      <c r="A674" s="1927"/>
      <c r="B674" s="1928"/>
      <c r="C674" s="1929"/>
      <c r="D674" s="1929"/>
      <c r="E674" s="1929"/>
      <c r="F674" s="1929"/>
      <c r="G674" s="1929"/>
      <c r="H674" s="1929"/>
      <c r="I674" s="1929"/>
      <c r="J674" s="1928"/>
      <c r="K674" s="1928"/>
      <c r="L674" s="1928"/>
      <c r="M674" s="1927"/>
      <c r="N674" s="1927"/>
      <c r="O674" s="1927"/>
      <c r="P674" s="1927"/>
      <c r="Q674" s="1927"/>
    </row>
    <row r="675" spans="1:17" ht="15.75" thickBot="1">
      <c r="A675" s="12"/>
      <c r="B675" s="11"/>
      <c r="C675" s="11"/>
      <c r="D675" s="11"/>
      <c r="E675" s="11"/>
      <c r="F675" s="11"/>
      <c r="G675" s="11"/>
      <c r="H675" s="11"/>
      <c r="I675" s="11"/>
      <c r="J675" s="11"/>
      <c r="K675" s="11"/>
      <c r="L675" s="11"/>
      <c r="M675" s="12"/>
      <c r="N675" s="12"/>
      <c r="O675" s="12"/>
      <c r="P675" s="12"/>
      <c r="Q675" s="12"/>
    </row>
    <row r="676" spans="1:17" ht="18">
      <c r="A676" s="12"/>
      <c r="B676" s="11"/>
      <c r="C676" s="3013" t="s">
        <v>104</v>
      </c>
      <c r="D676" s="3014"/>
      <c r="E676" s="3014"/>
      <c r="F676" s="3014"/>
      <c r="G676" s="3014"/>
      <c r="H676" s="3014"/>
      <c r="I676" s="3014"/>
      <c r="J676" s="3014"/>
      <c r="K676" s="3014"/>
      <c r="L676" s="3015"/>
      <c r="M676" s="12"/>
      <c r="N676" s="12"/>
      <c r="O676" s="12"/>
      <c r="P676" s="12"/>
      <c r="Q676" s="12"/>
    </row>
    <row r="677" spans="1:17">
      <c r="A677" s="12"/>
      <c r="B677" s="11"/>
      <c r="C677" s="3016" t="s">
        <v>105</v>
      </c>
      <c r="D677" s="3017"/>
      <c r="E677" s="3017"/>
      <c r="F677" s="3017"/>
      <c r="G677" s="3017"/>
      <c r="H677" s="3017"/>
      <c r="I677" s="3017"/>
      <c r="J677" s="3018"/>
      <c r="K677" s="3018"/>
      <c r="L677" s="3019"/>
      <c r="M677" s="12"/>
      <c r="N677" s="12"/>
      <c r="O677" s="12"/>
      <c r="P677" s="12"/>
      <c r="Q677" s="12"/>
    </row>
    <row r="678" spans="1:17">
      <c r="A678" s="12"/>
      <c r="B678" s="11"/>
      <c r="C678" s="3020" t="s">
        <v>106</v>
      </c>
      <c r="D678" s="3021"/>
      <c r="E678" s="3021"/>
      <c r="F678" s="3021"/>
      <c r="G678" s="3021"/>
      <c r="H678" s="3021"/>
      <c r="I678" s="3021"/>
      <c r="J678" s="3021"/>
      <c r="K678" s="3021"/>
      <c r="L678" s="3022"/>
      <c r="M678" s="12"/>
      <c r="N678" s="12"/>
      <c r="O678" s="12"/>
      <c r="P678" s="12"/>
      <c r="Q678" s="12"/>
    </row>
    <row r="679" spans="1:17">
      <c r="A679" s="12"/>
      <c r="B679" s="11"/>
      <c r="C679" s="3020"/>
      <c r="D679" s="3021"/>
      <c r="E679" s="3021"/>
      <c r="F679" s="3021"/>
      <c r="G679" s="3021"/>
      <c r="H679" s="3021"/>
      <c r="I679" s="3021"/>
      <c r="J679" s="3021"/>
      <c r="K679" s="3021"/>
      <c r="L679" s="3022"/>
      <c r="M679" s="12"/>
      <c r="N679" s="12"/>
      <c r="O679" s="12"/>
      <c r="P679" s="12"/>
      <c r="Q679" s="12"/>
    </row>
    <row r="680" spans="1:17">
      <c r="A680" s="12"/>
      <c r="B680" s="11"/>
      <c r="C680" s="3020"/>
      <c r="D680" s="3021"/>
      <c r="E680" s="3021"/>
      <c r="F680" s="3021"/>
      <c r="G680" s="3021"/>
      <c r="H680" s="3021"/>
      <c r="I680" s="3021"/>
      <c r="J680" s="3021"/>
      <c r="K680" s="3021"/>
      <c r="L680" s="3022"/>
      <c r="M680" s="12"/>
      <c r="N680" s="12"/>
      <c r="O680" s="12"/>
      <c r="P680" s="12"/>
      <c r="Q680" s="12"/>
    </row>
    <row r="681" spans="1:17">
      <c r="A681" s="12"/>
      <c r="B681" s="11"/>
      <c r="C681" s="3020"/>
      <c r="D681" s="3021"/>
      <c r="E681" s="3021"/>
      <c r="F681" s="3021"/>
      <c r="G681" s="3021"/>
      <c r="H681" s="3021"/>
      <c r="I681" s="3021"/>
      <c r="J681" s="3021"/>
      <c r="K681" s="3021"/>
      <c r="L681" s="3022"/>
      <c r="M681" s="12"/>
      <c r="N681" s="12"/>
      <c r="O681" s="12"/>
      <c r="P681" s="12"/>
      <c r="Q681" s="12"/>
    </row>
    <row r="682" spans="1:17">
      <c r="A682" s="12"/>
      <c r="B682" s="11"/>
      <c r="C682" s="3020" t="s">
        <v>107</v>
      </c>
      <c r="D682" s="3021"/>
      <c r="E682" s="3021"/>
      <c r="F682" s="3021"/>
      <c r="G682" s="3021"/>
      <c r="H682" s="3021"/>
      <c r="I682" s="3021"/>
      <c r="J682" s="3021"/>
      <c r="K682" s="3021"/>
      <c r="L682" s="3022"/>
      <c r="M682" s="12"/>
      <c r="N682" s="12"/>
      <c r="O682" s="12"/>
      <c r="P682" s="12"/>
      <c r="Q682" s="12"/>
    </row>
    <row r="683" spans="1:17">
      <c r="A683" s="12"/>
      <c r="B683" s="11"/>
      <c r="C683" s="3020"/>
      <c r="D683" s="3021"/>
      <c r="E683" s="3021"/>
      <c r="F683" s="3021"/>
      <c r="G683" s="3021"/>
      <c r="H683" s="3021"/>
      <c r="I683" s="3021"/>
      <c r="J683" s="3021"/>
      <c r="K683" s="3021"/>
      <c r="L683" s="3022"/>
      <c r="M683" s="12"/>
      <c r="N683" s="12"/>
      <c r="O683" s="12"/>
      <c r="P683" s="12"/>
      <c r="Q683" s="12"/>
    </row>
    <row r="684" spans="1:17">
      <c r="A684" s="12"/>
      <c r="B684" s="11"/>
      <c r="C684" s="3020"/>
      <c r="D684" s="3021"/>
      <c r="E684" s="3021"/>
      <c r="F684" s="3021"/>
      <c r="G684" s="3021"/>
      <c r="H684" s="3021"/>
      <c r="I684" s="3021"/>
      <c r="J684" s="3021"/>
      <c r="K684" s="3021"/>
      <c r="L684" s="3022"/>
      <c r="M684" s="12"/>
      <c r="N684" s="12"/>
      <c r="O684" s="12"/>
      <c r="P684" s="12"/>
      <c r="Q684" s="12"/>
    </row>
    <row r="685" spans="1:17">
      <c r="A685" s="12"/>
      <c r="B685" s="11"/>
      <c r="C685" s="3023"/>
      <c r="D685" s="3024"/>
      <c r="E685" s="3024"/>
      <c r="F685" s="3024"/>
      <c r="G685" s="3024"/>
      <c r="H685" s="3024"/>
      <c r="I685" s="3024"/>
      <c r="J685" s="3024"/>
      <c r="K685" s="3024"/>
      <c r="L685" s="3025"/>
      <c r="M685" s="12"/>
      <c r="N685" s="12"/>
      <c r="O685" s="12"/>
      <c r="P685" s="12"/>
      <c r="Q685" s="12"/>
    </row>
    <row r="686" spans="1:17">
      <c r="A686" s="12"/>
      <c r="B686" s="11"/>
      <c r="C686" s="1499" t="s">
        <v>108</v>
      </c>
      <c r="D686" s="3026"/>
      <c r="E686" s="3026"/>
      <c r="F686" s="3026"/>
      <c r="G686" s="3027" t="s">
        <v>109</v>
      </c>
      <c r="H686" s="3027"/>
      <c r="I686" s="3028">
        <v>0.09</v>
      </c>
      <c r="J686" s="3029" t="s">
        <v>110</v>
      </c>
      <c r="K686" s="3029"/>
      <c r="L686" s="3030">
        <v>0.12</v>
      </c>
      <c r="M686" s="12"/>
      <c r="N686" s="12"/>
      <c r="O686" s="12"/>
      <c r="P686" s="12"/>
      <c r="Q686" s="12"/>
    </row>
    <row r="687" spans="1:17">
      <c r="A687" s="12"/>
      <c r="B687" s="11"/>
      <c r="C687" s="1499"/>
      <c r="D687" s="3026"/>
      <c r="E687" s="3026"/>
      <c r="F687" s="3026"/>
      <c r="G687" s="3027"/>
      <c r="H687" s="3027"/>
      <c r="I687" s="3028"/>
      <c r="J687" s="3029"/>
      <c r="K687" s="3029"/>
      <c r="L687" s="3030"/>
      <c r="M687" s="12"/>
      <c r="N687" s="12"/>
      <c r="O687" s="12"/>
      <c r="P687" s="12"/>
      <c r="Q687" s="12"/>
    </row>
    <row r="688" spans="1:17" ht="18">
      <c r="A688" s="12"/>
      <c r="B688" s="11"/>
      <c r="C688" s="345"/>
      <c r="D688" s="3031"/>
      <c r="E688" s="3031"/>
      <c r="F688" s="3031"/>
      <c r="G688" s="3032"/>
      <c r="H688" s="3032"/>
      <c r="I688" s="3033"/>
      <c r="J688" s="3034"/>
      <c r="K688" s="3034"/>
      <c r="L688" s="3035"/>
      <c r="M688" s="12"/>
      <c r="N688" s="12"/>
      <c r="O688" s="12"/>
      <c r="P688" s="12"/>
      <c r="Q688" s="12"/>
    </row>
    <row r="689" spans="1:17">
      <c r="A689" s="12"/>
      <c r="B689" s="11"/>
      <c r="C689" s="3036" t="str">
        <f>IF(E689="","produit à servir","produits entiers à couper en ")</f>
        <v xml:space="preserve">produits entiers à couper en </v>
      </c>
      <c r="D689" s="3037"/>
      <c r="E689" s="3038">
        <f>IF(K696=1,"",K696)</f>
        <v>1.5</v>
      </c>
      <c r="F689" s="3039">
        <f>LARGE(F697:F701,1)</f>
        <v>3</v>
      </c>
      <c r="G689" s="3039" t="s">
        <v>111</v>
      </c>
      <c r="H689" s="3039" t="s">
        <v>6</v>
      </c>
      <c r="I689" s="3039">
        <f>LARGE(G697:G701,1)</f>
        <v>2</v>
      </c>
      <c r="J689" s="3039" t="s">
        <v>112</v>
      </c>
      <c r="K689" s="3040"/>
      <c r="L689" s="3041"/>
      <c r="M689" s="12"/>
      <c r="N689" s="12"/>
      <c r="O689" s="12"/>
      <c r="P689" s="12"/>
      <c r="Q689" s="12"/>
    </row>
    <row r="690" spans="1:17">
      <c r="A690" s="12"/>
      <c r="B690" s="11"/>
      <c r="C690" s="3036"/>
      <c r="D690" s="3037"/>
      <c r="E690" s="3038"/>
      <c r="F690" s="3039"/>
      <c r="G690" s="3039"/>
      <c r="H690" s="3039"/>
      <c r="I690" s="3039"/>
      <c r="J690" s="3039"/>
      <c r="K690" s="3040"/>
      <c r="L690" s="3041"/>
      <c r="M690" s="12"/>
      <c r="N690" s="12"/>
      <c r="O690" s="12"/>
      <c r="P690" s="12"/>
      <c r="Q690" s="12"/>
    </row>
    <row r="691" spans="1:17" ht="15.75">
      <c r="A691" s="12"/>
      <c r="B691" s="11"/>
      <c r="C691" s="3042"/>
      <c r="D691" s="3043"/>
      <c r="E691" s="3044"/>
      <c r="F691" s="3045"/>
      <c r="G691" s="3045"/>
      <c r="H691" s="3045"/>
      <c r="I691" s="3045"/>
      <c r="J691" s="3046"/>
      <c r="K691" s="3047"/>
      <c r="L691" s="3048"/>
      <c r="M691" s="12"/>
      <c r="N691" s="12"/>
      <c r="O691" s="12"/>
      <c r="P691" s="12"/>
      <c r="Q691" s="12"/>
    </row>
    <row r="692" spans="1:17">
      <c r="A692" s="12"/>
      <c r="B692" s="11"/>
      <c r="C692" s="3049" t="str">
        <f>IF(D692="","MOINS","Servir ")</f>
        <v xml:space="preserve">Servir </v>
      </c>
      <c r="D692" s="3050">
        <f>IF(F689-1=0,"",F689-1)</f>
        <v>2</v>
      </c>
      <c r="E692" s="3051" t="str">
        <f>IF(D692="","",IF(G692=1,"produits entiers de","produits coupés en "))</f>
        <v>produits entiers de</v>
      </c>
      <c r="F692" s="3051"/>
      <c r="G692" s="3050">
        <f>IF(D692="","",I689/D692)</f>
        <v>1</v>
      </c>
      <c r="H692" s="3039" t="str">
        <f>IF(D692="","","parts")</f>
        <v>parts</v>
      </c>
      <c r="I692" s="3051" t="str">
        <f>IF(D692="","","grammage unitaire")</f>
        <v>grammage unitaire</v>
      </c>
      <c r="J692" s="3051"/>
      <c r="K692" s="3052">
        <f>IF(D692="","",I686/G692)</f>
        <v>0.09</v>
      </c>
      <c r="L692" s="3053"/>
      <c r="M692" s="12"/>
      <c r="N692" s="12"/>
      <c r="O692" s="12"/>
      <c r="P692" s="12"/>
      <c r="Q692" s="12"/>
    </row>
    <row r="693" spans="1:17">
      <c r="A693" s="12"/>
      <c r="B693" s="11"/>
      <c r="C693" s="3049"/>
      <c r="D693" s="3050"/>
      <c r="E693" s="3051"/>
      <c r="F693" s="3051"/>
      <c r="G693" s="3050"/>
      <c r="H693" s="3039"/>
      <c r="I693" s="3051"/>
      <c r="J693" s="3051"/>
      <c r="K693" s="3052"/>
      <c r="L693" s="3053"/>
      <c r="M693" s="12"/>
      <c r="N693" s="12"/>
      <c r="O693" s="12"/>
      <c r="P693" s="12"/>
      <c r="Q693" s="12"/>
    </row>
    <row r="694" spans="1:17">
      <c r="A694" s="12"/>
      <c r="B694" s="11"/>
      <c r="C694" s="3049" t="str">
        <f>IF(D692="","","plus")</f>
        <v>plus</v>
      </c>
      <c r="D694" s="3054">
        <f>IF(D692="","",F689-D692)</f>
        <v>1</v>
      </c>
      <c r="E694" s="3051" t="str">
        <f>IF(D694="","","produit coupé en ")</f>
        <v xml:space="preserve">produit coupé en </v>
      </c>
      <c r="F694" s="3051"/>
      <c r="G694" s="3054">
        <f>IF(E694="","",I689)</f>
        <v>2</v>
      </c>
      <c r="H694" s="3039" t="str">
        <f>IF(E694="","","parts")</f>
        <v>parts</v>
      </c>
      <c r="I694" s="3055"/>
      <c r="J694" s="3056" t="str">
        <f>IF(D694="","moins"," de")</f>
        <v xml:space="preserve"> de</v>
      </c>
      <c r="K694" s="3052">
        <f>IF(E694="",I686-L686,I686/G694)</f>
        <v>4.4999999999999998E-2</v>
      </c>
      <c r="L694" s="3053"/>
      <c r="M694" s="12"/>
      <c r="N694" s="12"/>
      <c r="O694" s="12"/>
      <c r="P694" s="12"/>
      <c r="Q694" s="12"/>
    </row>
    <row r="695" spans="1:17">
      <c r="A695" s="12"/>
      <c r="B695" s="11"/>
      <c r="C695" s="3049"/>
      <c r="D695" s="3054"/>
      <c r="E695" s="3051"/>
      <c r="F695" s="3051"/>
      <c r="G695" s="3054"/>
      <c r="H695" s="3039"/>
      <c r="I695" s="3055"/>
      <c r="J695" s="3056"/>
      <c r="K695" s="3052"/>
      <c r="L695" s="3053"/>
      <c r="M695" s="12"/>
      <c r="N695" s="12"/>
      <c r="O695" s="12"/>
      <c r="P695" s="12"/>
      <c r="Q695" s="12"/>
    </row>
    <row r="696" spans="1:17" ht="22.5">
      <c r="A696" s="12"/>
      <c r="B696" s="11"/>
      <c r="C696" s="32" t="s">
        <v>113</v>
      </c>
      <c r="D696" s="3057" t="s">
        <v>114</v>
      </c>
      <c r="E696" s="3057" t="s">
        <v>115</v>
      </c>
      <c r="F696" s="3058" t="s">
        <v>116</v>
      </c>
      <c r="G696" s="3058"/>
      <c r="H696" s="3059" t="s">
        <v>117</v>
      </c>
      <c r="I696" s="3060" t="s">
        <v>6</v>
      </c>
      <c r="J696" s="3060"/>
      <c r="K696" s="3061">
        <f>LARGE(L697:L701,1)</f>
        <v>1.5</v>
      </c>
      <c r="L696" s="3062">
        <f>SMALL(E697:E701,COUNTIF(E697:E701,0)+1)</f>
        <v>3.0000000000000027E-2</v>
      </c>
      <c r="M696" s="12"/>
      <c r="N696" s="12"/>
      <c r="O696" s="12"/>
      <c r="P696" s="12"/>
      <c r="Q696" s="12"/>
    </row>
    <row r="697" spans="1:17">
      <c r="A697" s="12"/>
      <c r="B697" s="11"/>
      <c r="C697" s="33">
        <f>L686*I697</f>
        <v>0</v>
      </c>
      <c r="D697" s="3063">
        <f>I686*H697</f>
        <v>0.09</v>
      </c>
      <c r="E697" s="3063">
        <f>D697-C697</f>
        <v>0.09</v>
      </c>
      <c r="F697" s="3064">
        <f>IF(E697=L696,H697,0)</f>
        <v>0</v>
      </c>
      <c r="G697" s="3064">
        <f>IF(F697&gt;0,I697,0)</f>
        <v>0</v>
      </c>
      <c r="H697" s="3061">
        <v>1</v>
      </c>
      <c r="I697" s="3065">
        <f>INT(J697)</f>
        <v>0</v>
      </c>
      <c r="J697" s="3065">
        <f>D697/L686</f>
        <v>0.75</v>
      </c>
      <c r="K697" s="3061">
        <f>IF(F697=0,0,F697/G697)</f>
        <v>0</v>
      </c>
      <c r="L697" s="3066">
        <f>ROUNDDOWN(K697,1)</f>
        <v>0</v>
      </c>
      <c r="M697" s="12"/>
      <c r="N697" s="12"/>
      <c r="O697" s="12"/>
      <c r="P697" s="12"/>
      <c r="Q697" s="12"/>
    </row>
    <row r="698" spans="1:17">
      <c r="A698" s="12"/>
      <c r="B698" s="11"/>
      <c r="C698" s="33">
        <f>L686*I698</f>
        <v>0.12</v>
      </c>
      <c r="D698" s="3063">
        <f>I686*H698</f>
        <v>0.18</v>
      </c>
      <c r="E698" s="3063">
        <f>D698-C698</f>
        <v>0.06</v>
      </c>
      <c r="F698" s="3064">
        <f>IF(E698=L696,H698,0)</f>
        <v>0</v>
      </c>
      <c r="G698" s="3064">
        <f>IF(F698&gt;0,I698,0)</f>
        <v>0</v>
      </c>
      <c r="H698" s="3061">
        <v>2</v>
      </c>
      <c r="I698" s="3065">
        <f>INT(J698)</f>
        <v>1</v>
      </c>
      <c r="J698" s="3065">
        <f>D698/L686</f>
        <v>1.5</v>
      </c>
      <c r="K698" s="3061">
        <f>IF(F698=0,0,F698/G698)</f>
        <v>0</v>
      </c>
      <c r="L698" s="3066">
        <f>ROUNDDOWN(K698,1)</f>
        <v>0</v>
      </c>
      <c r="M698" s="12"/>
      <c r="N698" s="12"/>
      <c r="O698" s="12"/>
      <c r="P698" s="12"/>
      <c r="Q698" s="12"/>
    </row>
    <row r="699" spans="1:17">
      <c r="A699" s="12"/>
      <c r="B699" s="11"/>
      <c r="C699" s="33">
        <f>L686*I699</f>
        <v>0.24</v>
      </c>
      <c r="D699" s="3063">
        <f>I686*H699</f>
        <v>0.27</v>
      </c>
      <c r="E699" s="3063">
        <f>D699-C699</f>
        <v>3.0000000000000027E-2</v>
      </c>
      <c r="F699" s="3064">
        <f>IF(E699=L696,H699,0)</f>
        <v>3</v>
      </c>
      <c r="G699" s="3064">
        <f>IF(F699&gt;0,I699,0)</f>
        <v>2</v>
      </c>
      <c r="H699" s="3061">
        <v>3</v>
      </c>
      <c r="I699" s="3065">
        <f>INT(J699)</f>
        <v>2</v>
      </c>
      <c r="J699" s="3065">
        <f>D699/L686</f>
        <v>2.2500000000000004</v>
      </c>
      <c r="K699" s="3061">
        <f>IF(F699=0,0,F699/G699)</f>
        <v>1.5</v>
      </c>
      <c r="L699" s="3066">
        <f>ROUNDDOWN(K699,1)</f>
        <v>1.5</v>
      </c>
      <c r="M699" s="12"/>
      <c r="N699" s="12"/>
      <c r="O699" s="12"/>
      <c r="P699" s="12"/>
      <c r="Q699" s="12"/>
    </row>
    <row r="700" spans="1:17">
      <c r="A700" s="12"/>
      <c r="B700" s="11"/>
      <c r="C700" s="33">
        <f>L686*I700</f>
        <v>0.36</v>
      </c>
      <c r="D700" s="3063">
        <f>I686*H700</f>
        <v>0.36</v>
      </c>
      <c r="E700" s="3063">
        <f>D700-C700</f>
        <v>0</v>
      </c>
      <c r="F700" s="3064">
        <f>IF(E700=L696,H700,0)</f>
        <v>0</v>
      </c>
      <c r="G700" s="3064">
        <f>IF(F700&gt;0,I700,0)</f>
        <v>0</v>
      </c>
      <c r="H700" s="3061">
        <v>4</v>
      </c>
      <c r="I700" s="3065">
        <f>INT(J700)</f>
        <v>3</v>
      </c>
      <c r="J700" s="3065">
        <f>D700/L686</f>
        <v>3</v>
      </c>
      <c r="K700" s="3061">
        <f>IF(F700=0,0,F700/G700)</f>
        <v>0</v>
      </c>
      <c r="L700" s="3066">
        <f>ROUNDDOWN(K700,1)</f>
        <v>0</v>
      </c>
      <c r="M700" s="12"/>
      <c r="N700" s="12"/>
      <c r="O700" s="12"/>
      <c r="P700" s="12"/>
      <c r="Q700" s="12"/>
    </row>
    <row r="701" spans="1:17" ht="15.75" thickBot="1">
      <c r="A701" s="12"/>
      <c r="B701" s="11"/>
      <c r="C701" s="3067">
        <f>L686*I701</f>
        <v>0.36</v>
      </c>
      <c r="D701" s="3068">
        <f>I686*H701</f>
        <v>0.44999999999999996</v>
      </c>
      <c r="E701" s="3068">
        <f>D701-C701</f>
        <v>8.9999999999999969E-2</v>
      </c>
      <c r="F701" s="3069">
        <f>IF(E701=L696,H701,0)</f>
        <v>0</v>
      </c>
      <c r="G701" s="3069">
        <f>IF(F701&gt;0,I701,0)</f>
        <v>0</v>
      </c>
      <c r="H701" s="3070">
        <v>5</v>
      </c>
      <c r="I701" s="3071">
        <f>INT(J701)</f>
        <v>3</v>
      </c>
      <c r="J701" s="3071">
        <f>D701/L686</f>
        <v>3.7499999999999996</v>
      </c>
      <c r="K701" s="3070">
        <f>IF(F701=0,0,F701/G701)</f>
        <v>0</v>
      </c>
      <c r="L701" s="3072">
        <f>ROUNDDOWN(K701,1)</f>
        <v>0</v>
      </c>
      <c r="M701" s="12"/>
      <c r="N701" s="12"/>
      <c r="O701" s="12"/>
      <c r="P701" s="12"/>
      <c r="Q701" s="12"/>
    </row>
    <row r="702" spans="1:17">
      <c r="A702" s="12"/>
      <c r="B702" s="11"/>
      <c r="C702" s="11"/>
      <c r="D702" s="11"/>
      <c r="E702" s="11"/>
      <c r="F702" s="11"/>
      <c r="G702" s="11"/>
      <c r="H702" s="11"/>
      <c r="I702" s="11"/>
      <c r="J702" s="11"/>
      <c r="K702" s="11"/>
      <c r="L702" s="11"/>
      <c r="M702" s="12"/>
      <c r="N702" s="12"/>
      <c r="O702" s="12"/>
      <c r="P702" s="12"/>
      <c r="Q702" s="12"/>
    </row>
    <row r="703" spans="1:17">
      <c r="A703" s="12"/>
      <c r="B703" s="11"/>
      <c r="C703" s="11"/>
      <c r="D703" s="11"/>
      <c r="E703" s="11"/>
      <c r="F703" s="11"/>
      <c r="G703" s="11"/>
      <c r="H703" s="11"/>
      <c r="I703" s="11"/>
      <c r="J703" s="11"/>
      <c r="K703" s="11"/>
      <c r="L703" s="11"/>
      <c r="M703" s="12"/>
      <c r="N703" s="12"/>
      <c r="O703" s="12"/>
      <c r="P703" s="12"/>
      <c r="Q703" s="12"/>
    </row>
    <row r="704" spans="1:17" ht="18">
      <c r="A704" s="12"/>
      <c r="B704" s="11"/>
      <c r="C704" s="3073" t="s">
        <v>65</v>
      </c>
      <c r="D704" s="3074"/>
      <c r="E704" s="3074"/>
      <c r="F704" s="3074"/>
      <c r="G704" s="3074"/>
      <c r="H704" s="3074"/>
      <c r="I704" s="3074"/>
      <c r="J704" s="3074"/>
      <c r="K704" s="3074"/>
      <c r="L704" s="3074"/>
      <c r="M704" s="3075"/>
      <c r="N704" s="12"/>
      <c r="O704" s="12"/>
      <c r="P704" s="12"/>
      <c r="Q704" s="12"/>
    </row>
    <row r="705" spans="1:17" ht="15.75">
      <c r="A705" s="12"/>
      <c r="B705" s="11"/>
      <c r="C705" s="3076" t="s">
        <v>608</v>
      </c>
      <c r="D705" s="3077"/>
      <c r="E705" s="3077"/>
      <c r="F705" s="3077"/>
      <c r="G705" s="3077"/>
      <c r="H705" s="3077"/>
      <c r="I705" s="3077"/>
      <c r="J705" s="3077"/>
      <c r="K705" s="3077"/>
      <c r="L705" s="3077"/>
      <c r="M705" s="3078"/>
      <c r="N705" s="12"/>
      <c r="O705" s="12"/>
      <c r="P705" s="12"/>
      <c r="Q705" s="12"/>
    </row>
    <row r="706" spans="1:17" ht="15.75">
      <c r="A706" s="12"/>
      <c r="B706" s="11"/>
      <c r="C706" s="3079"/>
      <c r="D706" s="3080"/>
      <c r="E706" s="3081" t="s">
        <v>66</v>
      </c>
      <c r="F706" s="3081"/>
      <c r="G706" s="3081"/>
      <c r="H706" s="3081"/>
      <c r="I706" s="3081"/>
      <c r="J706" s="3081"/>
      <c r="K706" s="3081"/>
      <c r="L706" s="3081"/>
      <c r="M706" s="3082"/>
      <c r="N706" s="12"/>
      <c r="O706" s="12"/>
      <c r="P706" s="12"/>
      <c r="Q706" s="12"/>
    </row>
    <row r="707" spans="1:17">
      <c r="A707" s="12"/>
      <c r="B707" s="11"/>
      <c r="C707" s="3083" t="s">
        <v>67</v>
      </c>
      <c r="D707" s="3084"/>
      <c r="E707" s="3084"/>
      <c r="F707" s="3084"/>
      <c r="G707" s="3084"/>
      <c r="H707" s="3084"/>
      <c r="I707" s="3084"/>
      <c r="J707" s="3084"/>
      <c r="K707" s="3084"/>
      <c r="L707" s="3084"/>
      <c r="M707" s="3085"/>
      <c r="N707" s="12"/>
      <c r="O707" s="12"/>
      <c r="P707" s="12"/>
      <c r="Q707" s="12"/>
    </row>
    <row r="708" spans="1:17">
      <c r="A708" s="12"/>
      <c r="B708" s="11"/>
      <c r="C708" s="3086" t="s">
        <v>68</v>
      </c>
      <c r="D708" s="3087"/>
      <c r="E708" s="3088" t="s">
        <v>69</v>
      </c>
      <c r="F708" s="3088"/>
      <c r="G708" s="12"/>
      <c r="H708" s="11"/>
      <c r="I708" s="11"/>
      <c r="J708" s="12"/>
      <c r="K708" s="3089"/>
      <c r="L708" s="12"/>
      <c r="M708" s="3090"/>
      <c r="N708" s="12"/>
      <c r="O708" s="12"/>
      <c r="P708" s="12"/>
      <c r="Q708" s="12"/>
    </row>
    <row r="709" spans="1:17">
      <c r="A709" s="12"/>
      <c r="B709" s="11"/>
      <c r="C709" s="3086"/>
      <c r="D709" s="3087"/>
      <c r="E709" s="3088"/>
      <c r="F709" s="3088"/>
      <c r="G709" s="12"/>
      <c r="H709" s="11"/>
      <c r="I709" s="11"/>
      <c r="J709" s="12"/>
      <c r="K709" s="3089"/>
      <c r="L709" s="12"/>
      <c r="M709" s="3090"/>
      <c r="N709" s="12"/>
      <c r="O709" s="12"/>
      <c r="P709" s="12"/>
      <c r="Q709" s="12"/>
    </row>
    <row r="710" spans="1:17">
      <c r="A710" s="12"/>
      <c r="B710" s="11"/>
      <c r="C710" s="3091">
        <v>10</v>
      </c>
      <c r="D710" s="3092"/>
      <c r="E710" s="3092">
        <v>0.1</v>
      </c>
      <c r="F710" s="3092"/>
      <c r="G710" s="12"/>
      <c r="H710" s="11"/>
      <c r="I710" s="11"/>
      <c r="J710" s="12"/>
      <c r="K710" s="3093" t="s">
        <v>70</v>
      </c>
      <c r="L710" s="3094">
        <f>C710/E710</f>
        <v>100</v>
      </c>
      <c r="M710" s="3090"/>
      <c r="N710" s="12"/>
      <c r="O710" s="12"/>
      <c r="P710" s="12"/>
      <c r="Q710" s="12"/>
    </row>
    <row r="711" spans="1:17">
      <c r="A711" s="12"/>
      <c r="B711" s="11"/>
      <c r="C711" s="3091">
        <v>1</v>
      </c>
      <c r="D711" s="3092"/>
      <c r="E711" s="3092">
        <v>7.0000000000000007E-2</v>
      </c>
      <c r="F711" s="3092"/>
      <c r="G711" s="12"/>
      <c r="H711" s="11"/>
      <c r="I711" s="11"/>
      <c r="J711" s="12"/>
      <c r="K711" s="3093" t="s">
        <v>70</v>
      </c>
      <c r="L711" s="3094">
        <f>C711/E711</f>
        <v>14.285714285714285</v>
      </c>
      <c r="M711" s="3090"/>
      <c r="N711" s="12"/>
      <c r="O711" s="12"/>
      <c r="P711" s="12"/>
      <c r="Q711" s="12"/>
    </row>
    <row r="712" spans="1:17">
      <c r="A712" s="12"/>
      <c r="B712" s="11"/>
      <c r="C712" s="3095"/>
      <c r="D712" s="10"/>
      <c r="E712" s="3096"/>
      <c r="F712" s="10"/>
      <c r="G712" s="12"/>
      <c r="H712" s="11"/>
      <c r="I712" s="11"/>
      <c r="J712" s="12"/>
      <c r="K712" s="12"/>
      <c r="L712" s="12"/>
      <c r="M712" s="3090"/>
      <c r="N712" s="12"/>
      <c r="O712" s="12"/>
      <c r="P712" s="12"/>
      <c r="Q712" s="12"/>
    </row>
    <row r="713" spans="1:17" ht="15.75">
      <c r="A713" s="12"/>
      <c r="B713" s="11"/>
      <c r="C713" s="3097" t="s">
        <v>608</v>
      </c>
      <c r="D713" s="3098"/>
      <c r="E713" s="3098"/>
      <c r="F713" s="3098"/>
      <c r="G713" s="3098"/>
      <c r="H713" s="3098"/>
      <c r="I713" s="3098"/>
      <c r="J713" s="3098"/>
      <c r="K713" s="3098"/>
      <c r="L713" s="3098"/>
      <c r="M713" s="3099"/>
      <c r="N713" s="12"/>
      <c r="O713" s="12"/>
      <c r="P713" s="12"/>
      <c r="Q713" s="12"/>
    </row>
    <row r="714" spans="1:17" ht="15.75">
      <c r="A714" s="12"/>
      <c r="B714" s="11"/>
      <c r="C714" s="3100"/>
      <c r="D714" s="3101"/>
      <c r="E714" s="3102" t="s">
        <v>71</v>
      </c>
      <c r="F714" s="3102"/>
      <c r="G714" s="3102"/>
      <c r="H714" s="3102"/>
      <c r="I714" s="3102"/>
      <c r="J714" s="3102"/>
      <c r="K714" s="3102"/>
      <c r="L714" s="3102"/>
      <c r="M714" s="3103"/>
      <c r="N714" s="12"/>
      <c r="O714" s="12"/>
      <c r="P714" s="12"/>
      <c r="Q714" s="12"/>
    </row>
    <row r="715" spans="1:17">
      <c r="A715" s="12"/>
      <c r="B715" s="11"/>
      <c r="C715" s="3086" t="s">
        <v>68</v>
      </c>
      <c r="D715" s="3087"/>
      <c r="E715" s="3088" t="s">
        <v>72</v>
      </c>
      <c r="F715" s="3088"/>
      <c r="G715" s="3104" t="s">
        <v>73</v>
      </c>
      <c r="H715" s="3104"/>
      <c r="I715" s="3104"/>
      <c r="J715" s="3105"/>
      <c r="K715" s="3105"/>
      <c r="L715" s="3105"/>
      <c r="M715" s="3106" t="s">
        <v>74</v>
      </c>
      <c r="N715" s="12"/>
      <c r="O715" s="12"/>
      <c r="P715" s="12"/>
      <c r="Q715" s="12"/>
    </row>
    <row r="716" spans="1:17">
      <c r="A716" s="12"/>
      <c r="B716" s="11"/>
      <c r="C716" s="3086"/>
      <c r="D716" s="3087"/>
      <c r="E716" s="3088"/>
      <c r="F716" s="3088"/>
      <c r="G716" s="3104"/>
      <c r="H716" s="3104"/>
      <c r="I716" s="3104"/>
      <c r="J716" s="3105"/>
      <c r="K716" s="3105"/>
      <c r="L716" s="3105"/>
      <c r="M716" s="3106"/>
      <c r="N716" s="12"/>
      <c r="O716" s="12"/>
      <c r="P716" s="12"/>
      <c r="Q716" s="12"/>
    </row>
    <row r="717" spans="1:17">
      <c r="A717" s="12"/>
      <c r="B717" s="11"/>
      <c r="C717" s="3091">
        <v>0.9</v>
      </c>
      <c r="D717" s="3092"/>
      <c r="E717" s="3107">
        <v>7</v>
      </c>
      <c r="F717" s="3107"/>
      <c r="G717" s="3108" t="s">
        <v>75</v>
      </c>
      <c r="H717" s="3108"/>
      <c r="I717" s="3108"/>
      <c r="J717" s="3109">
        <f>C717</f>
        <v>0.9</v>
      </c>
      <c r="K717" s="2987" t="s">
        <v>6</v>
      </c>
      <c r="L717" s="3110">
        <f>E717</f>
        <v>7</v>
      </c>
      <c r="M717" s="3111">
        <f>C717/E717</f>
        <v>0.12857142857142859</v>
      </c>
      <c r="N717" s="12"/>
      <c r="O717" s="12"/>
      <c r="P717" s="12"/>
      <c r="Q717" s="12"/>
    </row>
    <row r="718" spans="1:17">
      <c r="A718" s="12"/>
      <c r="B718" s="11"/>
      <c r="C718" s="3091">
        <v>3.5</v>
      </c>
      <c r="D718" s="3092"/>
      <c r="E718" s="3107">
        <v>20</v>
      </c>
      <c r="F718" s="3107"/>
      <c r="G718" s="3108" t="s">
        <v>76</v>
      </c>
      <c r="H718" s="3108"/>
      <c r="I718" s="3108"/>
      <c r="J718" s="3109">
        <f>C718</f>
        <v>3.5</v>
      </c>
      <c r="K718" s="2987" t="s">
        <v>6</v>
      </c>
      <c r="L718" s="3110">
        <f>E718</f>
        <v>20</v>
      </c>
      <c r="M718" s="3111">
        <f>C718/E718</f>
        <v>0.17499999999999999</v>
      </c>
      <c r="N718" s="12"/>
      <c r="O718" s="12"/>
      <c r="P718" s="12"/>
      <c r="Q718" s="12"/>
    </row>
    <row r="719" spans="1:17">
      <c r="A719" s="12"/>
      <c r="B719" s="11"/>
      <c r="C719" s="3112"/>
      <c r="D719" s="3113"/>
      <c r="E719" s="2946"/>
      <c r="F719" s="3113"/>
      <c r="G719" s="2946"/>
      <c r="H719" s="3113"/>
      <c r="I719" s="3113"/>
      <c r="J719" s="2946"/>
      <c r="K719" s="2946"/>
      <c r="L719" s="2946"/>
      <c r="M719" s="3114"/>
      <c r="N719" s="12"/>
      <c r="O719" s="12"/>
      <c r="P719" s="12"/>
      <c r="Q719" s="12"/>
    </row>
    <row r="720" spans="1:17">
      <c r="A720" s="12"/>
      <c r="B720" s="11"/>
      <c r="C720" s="12"/>
      <c r="D720" s="12"/>
      <c r="E720" s="12"/>
      <c r="F720" s="12"/>
      <c r="G720" s="12"/>
      <c r="H720" s="12"/>
      <c r="I720" s="12"/>
      <c r="J720" s="12"/>
      <c r="K720" s="12"/>
      <c r="L720" s="11"/>
      <c r="M720" s="12"/>
      <c r="N720" s="12"/>
      <c r="O720" s="12"/>
      <c r="P720" s="12"/>
      <c r="Q720" s="12"/>
    </row>
    <row r="721" spans="1:17" ht="15.75" thickBot="1">
      <c r="A721" s="12"/>
      <c r="B721" s="11"/>
      <c r="C721" s="12"/>
      <c r="D721" s="12"/>
      <c r="E721" s="12"/>
      <c r="F721" s="12"/>
      <c r="G721" s="12"/>
      <c r="H721" s="12"/>
      <c r="I721" s="12"/>
      <c r="J721" s="12"/>
      <c r="K721" s="12"/>
      <c r="L721" s="11"/>
      <c r="M721" s="12"/>
      <c r="N721" s="12"/>
      <c r="O721" s="12"/>
      <c r="P721" s="12"/>
      <c r="Q721" s="12"/>
    </row>
    <row r="722" spans="1:17">
      <c r="A722" s="12"/>
      <c r="B722" s="11"/>
      <c r="C722" s="3115" t="s">
        <v>77</v>
      </c>
      <c r="D722" s="3116"/>
      <c r="E722" s="3117" t="s">
        <v>120</v>
      </c>
      <c r="F722" s="3117"/>
      <c r="G722" s="3118" t="s">
        <v>78</v>
      </c>
      <c r="H722" s="3119" t="s">
        <v>67</v>
      </c>
      <c r="I722" s="3119"/>
      <c r="J722" s="3119"/>
      <c r="K722" s="3119"/>
      <c r="L722" s="3119"/>
      <c r="M722" s="3120"/>
      <c r="N722" s="12"/>
      <c r="O722" s="12"/>
      <c r="P722" s="12"/>
      <c r="Q722" s="12"/>
    </row>
    <row r="723" spans="1:17">
      <c r="A723" s="12"/>
      <c r="B723" s="11"/>
      <c r="C723" s="1498"/>
      <c r="D723" s="3121"/>
      <c r="E723" s="3122"/>
      <c r="F723" s="3122"/>
      <c r="G723" s="3123"/>
      <c r="H723" s="3124"/>
      <c r="I723" s="3124"/>
      <c r="J723" s="3124"/>
      <c r="K723" s="3124"/>
      <c r="L723" s="3124"/>
      <c r="M723" s="3125"/>
      <c r="N723" s="12"/>
      <c r="O723" s="12"/>
      <c r="P723" s="12"/>
      <c r="Q723" s="12"/>
    </row>
    <row r="724" spans="1:17">
      <c r="A724" s="12"/>
      <c r="B724" s="11"/>
      <c r="C724" s="3126">
        <v>32</v>
      </c>
      <c r="D724" s="3127"/>
      <c r="E724" s="3128">
        <v>1.45</v>
      </c>
      <c r="F724" s="3128"/>
      <c r="G724" s="3129">
        <f>C724/E724</f>
        <v>22.068965517241381</v>
      </c>
      <c r="H724" s="3130" t="s">
        <v>140</v>
      </c>
      <c r="I724" s="3130"/>
      <c r="J724" s="3130"/>
      <c r="K724" s="3130"/>
      <c r="L724" s="3130"/>
      <c r="M724" s="3131"/>
      <c r="N724" s="12"/>
      <c r="O724" s="12"/>
      <c r="P724" s="12"/>
      <c r="Q724" s="12"/>
    </row>
    <row r="725" spans="1:17">
      <c r="A725" s="12"/>
      <c r="B725" s="11"/>
      <c r="C725" s="3126"/>
      <c r="D725" s="3127"/>
      <c r="E725" s="3128"/>
      <c r="F725" s="3128"/>
      <c r="G725" s="3129"/>
      <c r="H725" s="3130"/>
      <c r="I725" s="3130"/>
      <c r="J725" s="3130"/>
      <c r="K725" s="3130"/>
      <c r="L725" s="3130"/>
      <c r="M725" s="3131"/>
      <c r="N725" s="12"/>
      <c r="O725" s="12"/>
      <c r="P725" s="12"/>
      <c r="Q725" s="12"/>
    </row>
    <row r="726" spans="1:17" ht="15.75">
      <c r="A726" s="12"/>
      <c r="B726" s="11"/>
      <c r="C726" s="3132" t="s">
        <v>119</v>
      </c>
      <c r="D726" s="3133"/>
      <c r="E726" s="3133"/>
      <c r="F726" s="3133"/>
      <c r="G726" s="3133"/>
      <c r="H726" s="3133"/>
      <c r="I726" s="3133"/>
      <c r="J726" s="3133"/>
      <c r="K726" s="3133"/>
      <c r="L726" s="3133"/>
      <c r="M726" s="3134"/>
      <c r="N726" s="12"/>
      <c r="O726" s="12"/>
      <c r="P726" s="12"/>
      <c r="Q726" s="12"/>
    </row>
    <row r="727" spans="1:17" ht="15.75">
      <c r="A727" s="12"/>
      <c r="B727" s="11"/>
      <c r="C727" s="3135">
        <v>32</v>
      </c>
      <c r="D727" s="3136"/>
      <c r="E727" s="3137">
        <v>1.2</v>
      </c>
      <c r="F727" s="3137"/>
      <c r="G727" s="3138">
        <f t="shared" ref="G727:G738" si="6">C727/E727</f>
        <v>26.666666666666668</v>
      </c>
      <c r="H727" s="3139" t="s">
        <v>79</v>
      </c>
      <c r="I727" s="3140"/>
      <c r="J727" s="3140"/>
      <c r="K727" s="3140"/>
      <c r="L727" s="3141"/>
      <c r="M727" s="3142"/>
      <c r="N727" s="12"/>
      <c r="O727" s="12"/>
      <c r="P727" s="12"/>
      <c r="Q727" s="12"/>
    </row>
    <row r="728" spans="1:17" ht="15.75">
      <c r="A728" s="12"/>
      <c r="B728" s="11"/>
      <c r="C728" s="3135">
        <v>12</v>
      </c>
      <c r="D728" s="3136"/>
      <c r="E728" s="3137">
        <v>1</v>
      </c>
      <c r="F728" s="3137"/>
      <c r="G728" s="3138">
        <f t="shared" si="6"/>
        <v>12</v>
      </c>
      <c r="H728" s="3139" t="s">
        <v>80</v>
      </c>
      <c r="I728" s="3140"/>
      <c r="J728" s="3140"/>
      <c r="K728" s="3140"/>
      <c r="L728" s="3141"/>
      <c r="M728" s="3142"/>
      <c r="N728" s="12"/>
      <c r="O728" s="12"/>
      <c r="P728" s="12"/>
      <c r="Q728" s="12"/>
    </row>
    <row r="729" spans="1:17" ht="15.75">
      <c r="A729" s="12"/>
      <c r="B729" s="11"/>
      <c r="C729" s="3135">
        <v>32</v>
      </c>
      <c r="D729" s="3136"/>
      <c r="E729" s="3137">
        <v>2</v>
      </c>
      <c r="F729" s="3137"/>
      <c r="G729" s="3138">
        <f t="shared" si="6"/>
        <v>16</v>
      </c>
      <c r="H729" s="3139" t="s">
        <v>81</v>
      </c>
      <c r="I729" s="3140"/>
      <c r="J729" s="3140"/>
      <c r="K729" s="3140"/>
      <c r="L729" s="3141"/>
      <c r="M729" s="3142"/>
      <c r="N729" s="12"/>
      <c r="O729" s="12"/>
      <c r="P729" s="12"/>
      <c r="Q729" s="12"/>
    </row>
    <row r="730" spans="1:17" ht="15.75">
      <c r="A730" s="12"/>
      <c r="B730" s="11"/>
      <c r="C730" s="3135">
        <v>32</v>
      </c>
      <c r="D730" s="3136"/>
      <c r="E730" s="3137">
        <v>1.2</v>
      </c>
      <c r="F730" s="3137"/>
      <c r="G730" s="3138">
        <f t="shared" si="6"/>
        <v>26.666666666666668</v>
      </c>
      <c r="H730" s="3139" t="s">
        <v>81</v>
      </c>
      <c r="I730" s="3140"/>
      <c r="J730" s="3140"/>
      <c r="K730" s="3140"/>
      <c r="L730" s="3141"/>
      <c r="M730" s="3142"/>
      <c r="N730" s="12"/>
      <c r="O730" s="12"/>
      <c r="P730" s="12"/>
      <c r="Q730" s="12"/>
    </row>
    <row r="731" spans="1:17" ht="15.75">
      <c r="A731" s="12"/>
      <c r="B731" s="11"/>
      <c r="C731" s="3135">
        <v>33</v>
      </c>
      <c r="D731" s="3136"/>
      <c r="E731" s="3137">
        <v>1.3</v>
      </c>
      <c r="F731" s="3137"/>
      <c r="G731" s="3138">
        <f t="shared" si="6"/>
        <v>25.384615384615383</v>
      </c>
      <c r="H731" s="3139" t="s">
        <v>82</v>
      </c>
      <c r="I731" s="3140"/>
      <c r="J731" s="3140"/>
      <c r="K731" s="3140"/>
      <c r="L731" s="3141"/>
      <c r="M731" s="3142"/>
      <c r="N731" s="12"/>
      <c r="O731" s="12"/>
      <c r="P731" s="12"/>
      <c r="Q731" s="12"/>
    </row>
    <row r="732" spans="1:17" ht="15.75">
      <c r="A732" s="12"/>
      <c r="B732" s="11"/>
      <c r="C732" s="3135">
        <v>33</v>
      </c>
      <c r="D732" s="3136"/>
      <c r="E732" s="3137">
        <v>1.5</v>
      </c>
      <c r="F732" s="3137"/>
      <c r="G732" s="3138">
        <f t="shared" si="6"/>
        <v>22</v>
      </c>
      <c r="H732" s="3139" t="s">
        <v>83</v>
      </c>
      <c r="I732" s="3140"/>
      <c r="J732" s="3140"/>
      <c r="K732" s="3140"/>
      <c r="L732" s="3141"/>
      <c r="M732" s="3142"/>
      <c r="N732" s="12"/>
      <c r="O732" s="12"/>
      <c r="P732" s="12"/>
      <c r="Q732" s="12"/>
    </row>
    <row r="733" spans="1:17" ht="15.75">
      <c r="A733" s="12"/>
      <c r="B733" s="11"/>
      <c r="C733" s="3135">
        <v>30</v>
      </c>
      <c r="D733" s="3136"/>
      <c r="E733" s="3137">
        <v>1.2</v>
      </c>
      <c r="F733" s="3137"/>
      <c r="G733" s="3138">
        <f t="shared" si="6"/>
        <v>25</v>
      </c>
      <c r="H733" s="3139" t="s">
        <v>84</v>
      </c>
      <c r="I733" s="3140"/>
      <c r="J733" s="3140"/>
      <c r="K733" s="3140"/>
      <c r="L733" s="3141"/>
      <c r="M733" s="3142"/>
      <c r="N733" s="12"/>
      <c r="O733" s="12"/>
      <c r="P733" s="12"/>
      <c r="Q733" s="12"/>
    </row>
    <row r="734" spans="1:17" ht="15.75">
      <c r="A734" s="12"/>
      <c r="B734" s="11"/>
      <c r="C734" s="3135">
        <v>33</v>
      </c>
      <c r="D734" s="3136"/>
      <c r="E734" s="3137">
        <v>1.6</v>
      </c>
      <c r="F734" s="3137"/>
      <c r="G734" s="3138">
        <f t="shared" si="6"/>
        <v>20.625</v>
      </c>
      <c r="H734" s="3139" t="s">
        <v>85</v>
      </c>
      <c r="I734" s="3140"/>
      <c r="J734" s="3140"/>
      <c r="K734" s="3140"/>
      <c r="L734" s="3141"/>
      <c r="M734" s="3142"/>
      <c r="N734" s="12"/>
      <c r="O734" s="12"/>
      <c r="P734" s="12"/>
      <c r="Q734" s="12"/>
    </row>
    <row r="735" spans="1:17" ht="15.75">
      <c r="A735" s="12"/>
      <c r="B735" s="11"/>
      <c r="C735" s="3135">
        <v>33</v>
      </c>
      <c r="D735" s="3136"/>
      <c r="E735" s="3137">
        <v>2</v>
      </c>
      <c r="F735" s="3137"/>
      <c r="G735" s="3138">
        <f t="shared" si="6"/>
        <v>16.5</v>
      </c>
      <c r="H735" s="3139" t="s">
        <v>86</v>
      </c>
      <c r="I735" s="3140"/>
      <c r="J735" s="3140"/>
      <c r="K735" s="3140"/>
      <c r="L735" s="3141"/>
      <c r="M735" s="3142"/>
      <c r="N735" s="12"/>
      <c r="O735" s="12"/>
      <c r="P735" s="12"/>
      <c r="Q735" s="12"/>
    </row>
    <row r="736" spans="1:17" ht="15.75">
      <c r="A736" s="12"/>
      <c r="B736" s="11"/>
      <c r="C736" s="3135">
        <v>48</v>
      </c>
      <c r="D736" s="3136"/>
      <c r="E736" s="3137">
        <v>6</v>
      </c>
      <c r="F736" s="3137"/>
      <c r="G736" s="3138">
        <f t="shared" si="6"/>
        <v>8</v>
      </c>
      <c r="H736" s="3139" t="s">
        <v>87</v>
      </c>
      <c r="I736" s="3140"/>
      <c r="J736" s="3140"/>
      <c r="K736" s="3140"/>
      <c r="L736" s="3141"/>
      <c r="M736" s="3142"/>
      <c r="N736" s="12"/>
      <c r="O736" s="12"/>
      <c r="P736" s="12"/>
      <c r="Q736" s="12"/>
    </row>
    <row r="737" spans="1:17" ht="15.75">
      <c r="A737" s="12"/>
      <c r="B737" s="11"/>
      <c r="C737" s="3135">
        <v>1</v>
      </c>
      <c r="D737" s="3136"/>
      <c r="E737" s="3137">
        <v>0.25</v>
      </c>
      <c r="F737" s="3137"/>
      <c r="G737" s="3138">
        <f t="shared" si="6"/>
        <v>4</v>
      </c>
      <c r="H737" s="3139" t="s">
        <v>88</v>
      </c>
      <c r="I737" s="3140"/>
      <c r="J737" s="3140"/>
      <c r="K737" s="3140"/>
      <c r="L737" s="3141"/>
      <c r="M737" s="3142"/>
      <c r="N737" s="12"/>
      <c r="O737" s="12"/>
      <c r="P737" s="12"/>
      <c r="Q737" s="12"/>
    </row>
    <row r="738" spans="1:17" ht="15.75">
      <c r="A738" s="12"/>
      <c r="B738" s="11"/>
      <c r="C738" s="3135">
        <v>25</v>
      </c>
      <c r="D738" s="3136"/>
      <c r="E738" s="3137">
        <v>1</v>
      </c>
      <c r="F738" s="3137"/>
      <c r="G738" s="3138">
        <f t="shared" si="6"/>
        <v>25</v>
      </c>
      <c r="H738" s="3139" t="s">
        <v>89</v>
      </c>
      <c r="I738" s="3140"/>
      <c r="J738" s="3140"/>
      <c r="K738" s="3140"/>
      <c r="L738" s="3141"/>
      <c r="M738" s="3142"/>
      <c r="N738" s="12"/>
      <c r="O738" s="12"/>
      <c r="P738" s="12"/>
      <c r="Q738" s="12"/>
    </row>
    <row r="739" spans="1:17" ht="15.75">
      <c r="A739" s="12"/>
      <c r="B739" s="11"/>
      <c r="C739" s="3143"/>
      <c r="D739" s="3144"/>
      <c r="E739" s="3145"/>
      <c r="F739" s="3145"/>
      <c r="G739" s="3138"/>
      <c r="H739" s="3139"/>
      <c r="I739" s="3140"/>
      <c r="J739" s="3140"/>
      <c r="K739" s="3140"/>
      <c r="L739" s="3141"/>
      <c r="M739" s="3142"/>
      <c r="N739" s="12"/>
      <c r="O739" s="12"/>
      <c r="P739" s="12"/>
      <c r="Q739" s="12"/>
    </row>
    <row r="740" spans="1:17" ht="15.75">
      <c r="A740" s="12"/>
      <c r="B740" s="11"/>
      <c r="C740" s="3146" t="s">
        <v>609</v>
      </c>
      <c r="D740" s="3144"/>
      <c r="E740" s="3145"/>
      <c r="F740" s="3145"/>
      <c r="G740" s="3138"/>
      <c r="H740" s="3139"/>
      <c r="I740" s="3140"/>
      <c r="J740" s="3140"/>
      <c r="K740" s="3140"/>
      <c r="L740" s="3141"/>
      <c r="M740" s="3142"/>
      <c r="N740" s="12"/>
      <c r="O740" s="12"/>
      <c r="P740" s="12"/>
      <c r="Q740" s="12"/>
    </row>
    <row r="741" spans="1:17">
      <c r="A741" s="12"/>
      <c r="B741" s="11"/>
      <c r="C741" s="3147" t="s">
        <v>121</v>
      </c>
      <c r="D741" s="3148"/>
      <c r="E741" s="3148"/>
      <c r="F741" s="3148"/>
      <c r="G741" s="3148"/>
      <c r="H741" s="3148"/>
      <c r="I741" s="3148"/>
      <c r="J741" s="3148"/>
      <c r="K741" s="3148"/>
      <c r="L741" s="3148"/>
      <c r="M741" s="3149"/>
      <c r="N741" s="12"/>
      <c r="O741" s="12"/>
      <c r="P741" s="12"/>
      <c r="Q741" s="12"/>
    </row>
    <row r="742" spans="1:17">
      <c r="A742" s="12"/>
      <c r="B742" s="11"/>
      <c r="C742" s="3147"/>
      <c r="D742" s="3148"/>
      <c r="E742" s="3148"/>
      <c r="F742" s="3148"/>
      <c r="G742" s="3148"/>
      <c r="H742" s="3148"/>
      <c r="I742" s="3148"/>
      <c r="J742" s="3148"/>
      <c r="K742" s="3148"/>
      <c r="L742" s="3148"/>
      <c r="M742" s="3149"/>
      <c r="N742" s="12"/>
      <c r="O742" s="12"/>
      <c r="P742" s="12"/>
      <c r="Q742" s="12"/>
    </row>
    <row r="743" spans="1:17" ht="15.75" thickBot="1">
      <c r="A743" s="12"/>
      <c r="B743" s="11"/>
      <c r="C743" s="3150"/>
      <c r="D743" s="3151"/>
      <c r="E743" s="3151"/>
      <c r="F743" s="3151"/>
      <c r="G743" s="3151"/>
      <c r="H743" s="3151"/>
      <c r="I743" s="3151"/>
      <c r="J743" s="3151"/>
      <c r="K743" s="3151"/>
      <c r="L743" s="3151"/>
      <c r="M743" s="3152"/>
      <c r="N743" s="12"/>
      <c r="O743" s="12"/>
      <c r="P743" s="12"/>
      <c r="Q743" s="12"/>
    </row>
    <row r="744" spans="1:17">
      <c r="A744" s="12"/>
      <c r="B744" s="11"/>
      <c r="C744" s="11"/>
      <c r="D744" s="11"/>
      <c r="E744" s="11"/>
      <c r="F744" s="11"/>
      <c r="G744" s="11"/>
      <c r="H744" s="11"/>
      <c r="I744" s="11"/>
      <c r="J744" s="11"/>
      <c r="K744" s="11"/>
      <c r="L744" s="11"/>
      <c r="M744" s="12"/>
      <c r="N744" s="12"/>
      <c r="O744" s="12"/>
      <c r="P744" s="12"/>
      <c r="Q744" s="12"/>
    </row>
    <row r="745" spans="1:17">
      <c r="A745" s="1927"/>
      <c r="B745" s="1928"/>
      <c r="C745" s="1929"/>
      <c r="D745" s="1929"/>
      <c r="E745" s="1929"/>
      <c r="F745" s="1929"/>
      <c r="G745" s="1929"/>
      <c r="H745" s="1929"/>
      <c r="I745" s="1929"/>
      <c r="J745" s="1928"/>
      <c r="K745" s="1928"/>
      <c r="L745" s="1928"/>
      <c r="M745" s="1927"/>
      <c r="N745" s="1927"/>
      <c r="O745" s="1927"/>
      <c r="P745" s="1927"/>
      <c r="Q745" s="1927"/>
    </row>
    <row r="746" spans="1:17">
      <c r="A746" s="12"/>
      <c r="B746" s="11"/>
      <c r="C746" s="11"/>
      <c r="D746" s="11"/>
      <c r="E746" s="11"/>
      <c r="F746" s="11"/>
      <c r="G746" s="11"/>
      <c r="H746" s="11"/>
      <c r="I746" s="11"/>
      <c r="J746" s="11"/>
      <c r="K746" s="11"/>
      <c r="L746" s="11"/>
      <c r="M746" s="12"/>
      <c r="N746" s="12"/>
      <c r="O746" s="12"/>
      <c r="P746" s="12"/>
      <c r="Q746" s="12"/>
    </row>
    <row r="747" spans="1:17" ht="20.25">
      <c r="A747" s="12"/>
      <c r="B747" s="3153" t="s">
        <v>286</v>
      </c>
      <c r="C747" s="3153"/>
      <c r="D747" s="3153"/>
      <c r="E747" s="3153"/>
      <c r="F747" s="3153"/>
      <c r="G747" s="3153"/>
      <c r="H747" s="3153"/>
      <c r="I747" s="3153"/>
      <c r="J747" s="3153"/>
      <c r="K747" s="3153"/>
      <c r="L747" s="3153"/>
      <c r="M747" s="3153"/>
      <c r="N747" s="3153"/>
      <c r="O747" s="11"/>
      <c r="P747" s="11"/>
      <c r="Q747" s="11"/>
    </row>
    <row r="748" spans="1:17">
      <c r="A748" s="12"/>
      <c r="B748" s="3154"/>
      <c r="C748" s="3155"/>
      <c r="D748" s="3155"/>
      <c r="E748" s="3155"/>
      <c r="F748" s="3155"/>
      <c r="G748" s="3155"/>
      <c r="H748" s="3155"/>
      <c r="I748" s="3155"/>
      <c r="J748" s="3155"/>
      <c r="K748" s="3155"/>
      <c r="L748" s="3155"/>
      <c r="M748" s="3155"/>
      <c r="N748" s="3156"/>
      <c r="O748" s="11"/>
      <c r="P748" s="11"/>
      <c r="Q748" s="11"/>
    </row>
    <row r="749" spans="1:17" ht="18">
      <c r="A749" s="12"/>
      <c r="B749" s="3157" t="s">
        <v>287</v>
      </c>
      <c r="C749" s="3158"/>
      <c r="D749" s="3158"/>
      <c r="E749" s="3158"/>
      <c r="F749" s="3158"/>
      <c r="G749" s="3158"/>
      <c r="H749" s="3158"/>
      <c r="I749" s="3158"/>
      <c r="J749" s="3158"/>
      <c r="K749" s="3158"/>
      <c r="L749" s="3158"/>
      <c r="M749" s="3158"/>
      <c r="N749" s="3159"/>
      <c r="O749" s="11"/>
      <c r="P749" s="11"/>
      <c r="Q749" s="11"/>
    </row>
    <row r="750" spans="1:17" ht="18">
      <c r="A750" s="12"/>
      <c r="B750" s="3160"/>
      <c r="C750" s="3161"/>
      <c r="D750" s="3161"/>
      <c r="E750" s="3161"/>
      <c r="F750" s="3161"/>
      <c r="G750" s="3161"/>
      <c r="H750" s="3161"/>
      <c r="I750" s="3161"/>
      <c r="J750" s="3161"/>
      <c r="K750" s="3161"/>
      <c r="L750" s="3161"/>
      <c r="M750" s="3161"/>
      <c r="N750" s="3162"/>
      <c r="O750" s="11"/>
      <c r="P750" s="11"/>
      <c r="Q750" s="11"/>
    </row>
    <row r="751" spans="1:17" ht="15.75">
      <c r="A751" s="12"/>
      <c r="B751" s="3163"/>
      <c r="C751" s="3164"/>
      <c r="D751" s="3164"/>
      <c r="E751" s="3165" t="s">
        <v>288</v>
      </c>
      <c r="F751" s="3166">
        <v>250</v>
      </c>
      <c r="G751" s="3166">
        <v>620</v>
      </c>
      <c r="H751" s="3166">
        <v>37</v>
      </c>
      <c r="I751" s="3166">
        <v>14</v>
      </c>
      <c r="J751" s="3045">
        <f>SUM(F751:I751)</f>
        <v>921</v>
      </c>
      <c r="K751" s="3167" t="s">
        <v>289</v>
      </c>
      <c r="L751" s="3168"/>
      <c r="M751" s="12"/>
      <c r="N751" s="3169"/>
      <c r="O751" s="11"/>
      <c r="P751" s="11"/>
      <c r="Q751" s="11"/>
    </row>
    <row r="752" spans="1:17" ht="15.75">
      <c r="A752" s="12"/>
      <c r="B752" s="3163"/>
      <c r="C752" s="3164"/>
      <c r="D752" s="3164"/>
      <c r="E752" s="3170" t="s">
        <v>290</v>
      </c>
      <c r="F752" s="339">
        <v>4.4999999999999998E-2</v>
      </c>
      <c r="G752" s="339">
        <v>7.0000000000000007E-2</v>
      </c>
      <c r="H752" s="339">
        <v>0.11</v>
      </c>
      <c r="I752" s="340">
        <v>0.13</v>
      </c>
      <c r="J752" s="12"/>
      <c r="K752" s="3171" t="s">
        <v>291</v>
      </c>
      <c r="L752" s="3172">
        <v>25</v>
      </c>
      <c r="M752" s="3173" t="s">
        <v>292</v>
      </c>
      <c r="N752" s="3169"/>
      <c r="O752" s="11"/>
      <c r="P752" s="11"/>
      <c r="Q752" s="11"/>
    </row>
    <row r="753" spans="1:17" ht="15.75">
      <c r="A753" s="12"/>
      <c r="B753" s="3163"/>
      <c r="C753" s="3164"/>
      <c r="D753" s="3164"/>
      <c r="E753" s="3174" t="s">
        <v>293</v>
      </c>
      <c r="F753" s="3175" t="s">
        <v>13</v>
      </c>
      <c r="G753" s="3176" t="s">
        <v>14</v>
      </c>
      <c r="H753" s="3177" t="s">
        <v>15</v>
      </c>
      <c r="I753" s="3176" t="s">
        <v>16</v>
      </c>
      <c r="J753" s="3178" t="s">
        <v>294</v>
      </c>
      <c r="K753" s="3178"/>
      <c r="L753" s="3178"/>
      <c r="M753" s="12"/>
      <c r="N753" s="3169"/>
      <c r="O753" s="11"/>
      <c r="P753" s="11"/>
      <c r="Q753" s="11"/>
    </row>
    <row r="754" spans="1:17">
      <c r="A754" s="12"/>
      <c r="B754" s="3163"/>
      <c r="C754" s="3164"/>
      <c r="D754" s="3164"/>
      <c r="E754" s="3179" t="s">
        <v>295</v>
      </c>
      <c r="F754" s="341">
        <f>F752*F751</f>
        <v>11.25</v>
      </c>
      <c r="G754" s="341">
        <f>G752*G751</f>
        <v>43.400000000000006</v>
      </c>
      <c r="H754" s="341">
        <f>H752*H751</f>
        <v>4.07</v>
      </c>
      <c r="I754" s="342">
        <f>I752*I751</f>
        <v>1.82</v>
      </c>
      <c r="J754" s="3180">
        <f>SUM(F754:I754)</f>
        <v>60.540000000000006</v>
      </c>
      <c r="K754" s="3180"/>
      <c r="L754" s="3181" t="s">
        <v>296</v>
      </c>
      <c r="M754" s="12"/>
      <c r="N754" s="3090"/>
      <c r="O754" s="11"/>
      <c r="P754" s="11"/>
      <c r="Q754" s="11"/>
    </row>
    <row r="755" spans="1:17" ht="18">
      <c r="A755" s="12"/>
      <c r="B755" s="3163"/>
      <c r="C755" s="3164"/>
      <c r="D755" s="3164"/>
      <c r="E755" s="2992" t="s">
        <v>297</v>
      </c>
      <c r="F755" s="343">
        <f>F754/(100-L752)*100</f>
        <v>15</v>
      </c>
      <c r="G755" s="343">
        <f>G754/(100-L752)*100</f>
        <v>57.866666666666674</v>
      </c>
      <c r="H755" s="343">
        <f>H754/(100-L752)*100</f>
        <v>5.4266666666666667</v>
      </c>
      <c r="I755" s="344">
        <f>I754/(100-L752)*100</f>
        <v>2.4266666666666667</v>
      </c>
      <c r="J755" s="3182">
        <f>SUM(F755:I755)</f>
        <v>80.72</v>
      </c>
      <c r="K755" s="3183"/>
      <c r="L755" s="3046" t="s">
        <v>298</v>
      </c>
      <c r="M755" s="12"/>
      <c r="N755" s="3090"/>
      <c r="O755" s="11"/>
      <c r="P755" s="11"/>
      <c r="Q755" s="11"/>
    </row>
    <row r="756" spans="1:17">
      <c r="A756" s="12"/>
      <c r="B756" s="3163"/>
      <c r="C756" s="3164"/>
      <c r="D756" s="3164"/>
      <c r="E756" s="3164"/>
      <c r="F756" s="3164"/>
      <c r="G756" s="3164"/>
      <c r="H756" s="3164"/>
      <c r="I756" s="3164"/>
      <c r="J756" s="3184">
        <f>J755-J754</f>
        <v>20.179999999999993</v>
      </c>
      <c r="K756" s="3184"/>
      <c r="L756" s="3185" t="s">
        <v>299</v>
      </c>
      <c r="M756" s="3186"/>
      <c r="N756" s="3169"/>
      <c r="O756" s="11"/>
      <c r="P756" s="11"/>
      <c r="Q756" s="11"/>
    </row>
    <row r="757" spans="1:17">
      <c r="A757" s="12"/>
      <c r="B757" s="3163"/>
      <c r="C757" s="3164"/>
      <c r="D757" s="3164"/>
      <c r="E757" s="3164"/>
      <c r="F757" s="3164"/>
      <c r="G757" s="3164"/>
      <c r="H757" s="3164"/>
      <c r="I757" s="3164"/>
      <c r="J757" s="3187">
        <f>(J756/J751)*1000</f>
        <v>21.910966340933761</v>
      </c>
      <c r="K757" s="3184"/>
      <c r="L757" s="3185" t="s">
        <v>300</v>
      </c>
      <c r="M757" s="3186"/>
      <c r="N757" s="3169"/>
      <c r="O757" s="11"/>
      <c r="P757" s="11"/>
      <c r="Q757" s="11"/>
    </row>
    <row r="758" spans="1:17">
      <c r="A758" s="12"/>
      <c r="B758" s="3163"/>
      <c r="C758" s="3188" t="s">
        <v>292</v>
      </c>
      <c r="D758" s="3189" t="s">
        <v>301</v>
      </c>
      <c r="E758" s="3164"/>
      <c r="F758" s="3164"/>
      <c r="G758" s="3164"/>
      <c r="H758" s="3164"/>
      <c r="I758" s="3164"/>
      <c r="J758" s="3164"/>
      <c r="K758" s="3164"/>
      <c r="L758" s="3164"/>
      <c r="M758" s="3164"/>
      <c r="N758" s="3169"/>
      <c r="O758" s="11"/>
      <c r="P758" s="11"/>
      <c r="Q758" s="11"/>
    </row>
    <row r="759" spans="1:17">
      <c r="A759" s="12"/>
      <c r="B759" s="3163"/>
      <c r="C759" s="3190"/>
      <c r="D759" s="3189" t="s">
        <v>302</v>
      </c>
      <c r="E759" s="3164"/>
      <c r="F759" s="3164"/>
      <c r="G759" s="3164"/>
      <c r="H759" s="3164"/>
      <c r="I759" s="3164"/>
      <c r="J759" s="3164"/>
      <c r="K759" s="3164"/>
      <c r="L759" s="3164"/>
      <c r="M759" s="3164"/>
      <c r="N759" s="3169"/>
      <c r="O759" s="11"/>
      <c r="P759" s="11"/>
      <c r="Q759" s="11"/>
    </row>
    <row r="760" spans="1:17">
      <c r="A760" s="12"/>
      <c r="B760" s="3191"/>
      <c r="C760" s="2949"/>
      <c r="D760" s="2949"/>
      <c r="E760" s="2949"/>
      <c r="F760" s="2949"/>
      <c r="G760" s="2949"/>
      <c r="H760" s="2949"/>
      <c r="I760" s="2949"/>
      <c r="J760" s="2949"/>
      <c r="K760" s="2949"/>
      <c r="L760" s="2949"/>
      <c r="M760" s="2949"/>
      <c r="N760" s="2950"/>
      <c r="O760" s="11"/>
      <c r="P760" s="11"/>
      <c r="Q760" s="11"/>
    </row>
    <row r="761" spans="1:17">
      <c r="A761" s="12"/>
      <c r="B761" s="11"/>
      <c r="C761" s="11"/>
      <c r="D761" s="11"/>
      <c r="E761" s="11"/>
      <c r="F761" s="11"/>
      <c r="G761" s="11"/>
      <c r="H761" s="11"/>
      <c r="I761" s="11"/>
      <c r="J761" s="11"/>
      <c r="K761" s="11"/>
      <c r="L761" s="11"/>
      <c r="M761" s="12"/>
      <c r="N761" s="12"/>
      <c r="O761" s="12"/>
      <c r="P761" s="12"/>
      <c r="Q761" s="12"/>
    </row>
    <row r="762" spans="1:17" ht="15.75" thickBot="1">
      <c r="A762" s="12"/>
      <c r="B762" s="11"/>
      <c r="C762" s="11"/>
      <c r="D762" s="11"/>
      <c r="E762" s="11"/>
      <c r="F762" s="11"/>
      <c r="G762" s="11"/>
      <c r="H762" s="11"/>
      <c r="I762" s="11"/>
      <c r="J762" s="11"/>
      <c r="K762" s="11"/>
      <c r="L762" s="11"/>
      <c r="M762" s="12"/>
      <c r="N762" s="12"/>
      <c r="O762" s="12"/>
      <c r="P762" s="12"/>
      <c r="Q762" s="12"/>
    </row>
    <row r="763" spans="1:17">
      <c r="A763" s="3192" t="s">
        <v>3</v>
      </c>
      <c r="B763" s="3193" t="s">
        <v>305</v>
      </c>
      <c r="C763" s="3194"/>
      <c r="D763" s="3194"/>
      <c r="E763" s="3194"/>
      <c r="F763" s="3194"/>
      <c r="G763" s="3194"/>
      <c r="H763" s="3194"/>
      <c r="I763" s="3194"/>
      <c r="J763" s="3194"/>
      <c r="K763" s="3194"/>
      <c r="L763" s="3194"/>
      <c r="M763" s="3194"/>
      <c r="N763" s="3195">
        <v>1</v>
      </c>
      <c r="O763" s="12"/>
      <c r="P763" s="12"/>
      <c r="Q763" s="12"/>
    </row>
    <row r="764" spans="1:17">
      <c r="A764" s="3196"/>
      <c r="B764" s="1495"/>
      <c r="C764" s="3197"/>
      <c r="D764" s="3197"/>
      <c r="E764" s="3197"/>
      <c r="F764" s="3197"/>
      <c r="G764" s="3197"/>
      <c r="H764" s="3197"/>
      <c r="I764" s="3197"/>
      <c r="J764" s="3197"/>
      <c r="K764" s="3197"/>
      <c r="L764" s="3197"/>
      <c r="M764" s="3197"/>
      <c r="N764" s="3198"/>
      <c r="O764" s="12"/>
      <c r="P764" s="12"/>
      <c r="Q764" s="12"/>
    </row>
    <row r="765" spans="1:17" ht="20.25">
      <c r="A765" s="3199"/>
      <c r="B765" s="3200" t="s">
        <v>306</v>
      </c>
      <c r="C765" s="3201"/>
      <c r="D765" s="3201"/>
      <c r="E765" s="3201"/>
      <c r="F765" s="3201"/>
      <c r="G765" s="3201"/>
      <c r="H765" s="3201"/>
      <c r="I765" s="3201"/>
      <c r="J765" s="3201"/>
      <c r="K765" s="3201"/>
      <c r="L765" s="3201"/>
      <c r="M765" s="3201"/>
      <c r="N765" s="3202"/>
      <c r="O765" s="12"/>
      <c r="P765" s="12"/>
      <c r="Q765" s="12"/>
    </row>
    <row r="766" spans="1:17">
      <c r="A766" s="3199"/>
      <c r="B766" s="3203" t="s">
        <v>604</v>
      </c>
      <c r="C766" s="3204"/>
      <c r="D766" s="3204"/>
      <c r="E766" s="3204"/>
      <c r="F766" s="3204"/>
      <c r="G766" s="3204"/>
      <c r="H766" s="3204"/>
      <c r="I766" s="3204"/>
      <c r="J766" s="3204"/>
      <c r="K766" s="3204"/>
      <c r="L766" s="3204"/>
      <c r="M766" s="3204"/>
      <c r="N766" s="3205"/>
      <c r="O766" s="12"/>
      <c r="P766" s="12"/>
      <c r="Q766" s="12"/>
    </row>
    <row r="767" spans="1:17">
      <c r="A767" s="3199"/>
      <c r="B767" s="3203"/>
      <c r="C767" s="3204"/>
      <c r="D767" s="3204"/>
      <c r="E767" s="3204"/>
      <c r="F767" s="3204"/>
      <c r="G767" s="3204"/>
      <c r="H767" s="3204"/>
      <c r="I767" s="3204"/>
      <c r="J767" s="3204"/>
      <c r="K767" s="3204"/>
      <c r="L767" s="3204"/>
      <c r="M767" s="3204"/>
      <c r="N767" s="3205"/>
      <c r="O767" s="12"/>
      <c r="P767" s="12"/>
      <c r="Q767" s="12"/>
    </row>
    <row r="768" spans="1:17">
      <c r="A768" s="3199"/>
      <c r="B768" s="3203"/>
      <c r="C768" s="3204"/>
      <c r="D768" s="3204"/>
      <c r="E768" s="3204"/>
      <c r="F768" s="3204"/>
      <c r="G768" s="3204"/>
      <c r="H768" s="3204"/>
      <c r="I768" s="3204"/>
      <c r="J768" s="3204"/>
      <c r="K768" s="3204"/>
      <c r="L768" s="3204"/>
      <c r="M768" s="3204"/>
      <c r="N768" s="3205"/>
      <c r="O768" s="12"/>
      <c r="P768" s="12"/>
      <c r="Q768" s="12"/>
    </row>
    <row r="769" spans="1:17">
      <c r="A769" s="3199"/>
      <c r="B769" s="3203"/>
      <c r="C769" s="3204"/>
      <c r="D769" s="3204"/>
      <c r="E769" s="3204"/>
      <c r="F769" s="3204"/>
      <c r="G769" s="3204"/>
      <c r="H769" s="3204"/>
      <c r="I769" s="3204"/>
      <c r="J769" s="3204"/>
      <c r="K769" s="3204"/>
      <c r="L769" s="3204"/>
      <c r="M769" s="3204"/>
      <c r="N769" s="3205"/>
      <c r="O769" s="12"/>
      <c r="P769" s="12"/>
      <c r="Q769" s="12"/>
    </row>
    <row r="770" spans="1:17">
      <c r="A770" s="3199"/>
      <c r="B770" s="1496"/>
      <c r="C770" s="3206"/>
      <c r="D770" s="3206"/>
      <c r="E770" s="3206"/>
      <c r="F770" s="3206"/>
      <c r="G770" s="3206"/>
      <c r="H770" s="3206"/>
      <c r="I770" s="3206"/>
      <c r="J770" s="3206"/>
      <c r="K770" s="3206"/>
      <c r="L770" s="3206"/>
      <c r="M770" s="3206"/>
      <c r="N770" s="3207"/>
      <c r="O770" s="12"/>
      <c r="P770" s="12"/>
      <c r="Q770" s="12"/>
    </row>
    <row r="771" spans="1:17">
      <c r="A771" s="3199"/>
      <c r="B771" s="3208"/>
      <c r="C771" s="3209"/>
      <c r="D771" s="3209"/>
      <c r="E771" s="3209"/>
      <c r="F771" s="3209"/>
      <c r="G771" s="3209"/>
      <c r="H771" s="3209"/>
      <c r="I771" s="3209"/>
      <c r="J771" s="3209"/>
      <c r="K771" s="3209"/>
      <c r="L771" s="3210" t="s">
        <v>1</v>
      </c>
      <c r="M771" s="3210"/>
      <c r="N771" s="3211"/>
      <c r="O771" s="12"/>
      <c r="P771" s="12"/>
      <c r="Q771" s="12"/>
    </row>
    <row r="772" spans="1:17" ht="15.75">
      <c r="A772" s="3199"/>
      <c r="B772" s="3209"/>
      <c r="C772" s="3209"/>
      <c r="D772" s="3209"/>
      <c r="E772" s="3209"/>
      <c r="F772" s="3209"/>
      <c r="G772" s="3209"/>
      <c r="H772" s="3209"/>
      <c r="I772" s="3209"/>
      <c r="J772" s="3209"/>
      <c r="K772" s="3212" t="s">
        <v>614</v>
      </c>
      <c r="L772" s="3213" t="s">
        <v>307</v>
      </c>
      <c r="M772" s="3214"/>
      <c r="N772" s="3211"/>
      <c r="O772" s="12"/>
      <c r="P772" s="12"/>
      <c r="Q772" s="12"/>
    </row>
    <row r="773" spans="1:17">
      <c r="A773" s="3199"/>
      <c r="B773" s="3208"/>
      <c r="C773" s="3209"/>
      <c r="D773" s="3209"/>
      <c r="E773" s="3209"/>
      <c r="F773" s="3209"/>
      <c r="G773" s="3209"/>
      <c r="H773" s="3209"/>
      <c r="I773" s="3209"/>
      <c r="J773" s="3209"/>
      <c r="K773" s="3209"/>
      <c r="L773" s="3209"/>
      <c r="M773" s="3215"/>
      <c r="N773" s="3211"/>
      <c r="O773" s="12"/>
      <c r="P773" s="12"/>
      <c r="Q773" s="12"/>
    </row>
    <row r="774" spans="1:17" ht="18">
      <c r="A774" s="3199"/>
      <c r="B774" s="3208"/>
      <c r="C774" s="3209"/>
      <c r="D774" s="3209"/>
      <c r="E774" s="3209"/>
      <c r="F774" s="3216" t="s">
        <v>95</v>
      </c>
      <c r="G774" s="3217" t="s">
        <v>13</v>
      </c>
      <c r="H774" s="3218" t="s">
        <v>14</v>
      </c>
      <c r="I774" s="3219" t="s">
        <v>15</v>
      </c>
      <c r="J774" s="3218" t="s">
        <v>16</v>
      </c>
      <c r="K774" s="3218" t="s">
        <v>308</v>
      </c>
      <c r="L774" s="3209"/>
      <c r="M774" s="3209"/>
      <c r="N774" s="3211"/>
      <c r="O774" s="12"/>
      <c r="P774" s="12"/>
      <c r="Q774" s="12"/>
    </row>
    <row r="775" spans="1:17" ht="18.75">
      <c r="A775" s="3199"/>
      <c r="B775" s="3208"/>
      <c r="C775" s="3209"/>
      <c r="D775" s="3209"/>
      <c r="E775" s="3209"/>
      <c r="F775" s="3220" t="s">
        <v>288</v>
      </c>
      <c r="G775" s="3221">
        <v>50</v>
      </c>
      <c r="H775" s="3221">
        <v>500</v>
      </c>
      <c r="I775" s="3221">
        <v>150</v>
      </c>
      <c r="J775" s="3221">
        <v>13</v>
      </c>
      <c r="K775" s="3221">
        <v>13</v>
      </c>
      <c r="L775" s="3045">
        <f>SUM(G775:K775)</f>
        <v>726</v>
      </c>
      <c r="M775" s="3222" t="s">
        <v>289</v>
      </c>
      <c r="N775" s="3211"/>
      <c r="O775" s="12"/>
      <c r="P775" s="12"/>
      <c r="Q775" s="12"/>
    </row>
    <row r="776" spans="1:17" ht="18.75">
      <c r="A776" s="3199"/>
      <c r="B776" s="3208"/>
      <c r="C776" s="3209"/>
      <c r="D776" s="3209"/>
      <c r="E776" s="3209"/>
      <c r="F776" s="3223" t="s">
        <v>309</v>
      </c>
      <c r="G776" s="3224">
        <v>0.5</v>
      </c>
      <c r="H776" s="3224">
        <v>1</v>
      </c>
      <c r="I776" s="3224">
        <v>1</v>
      </c>
      <c r="J776" s="3224">
        <v>2</v>
      </c>
      <c r="K776" s="3224">
        <v>1</v>
      </c>
      <c r="L776" s="3225">
        <f>SUM(G776:K776)/COUNTIF(G776:K776,"&gt;0")</f>
        <v>1.1000000000000001</v>
      </c>
      <c r="M776" s="3222" t="s">
        <v>310</v>
      </c>
      <c r="N776" s="3211"/>
      <c r="O776" s="12"/>
      <c r="P776" s="12"/>
      <c r="Q776" s="12"/>
    </row>
    <row r="777" spans="1:17" ht="18">
      <c r="A777" s="3199"/>
      <c r="B777" s="3208"/>
      <c r="C777" s="3209"/>
      <c r="D777" s="3209"/>
      <c r="E777" s="3209"/>
      <c r="F777" s="3226" t="s">
        <v>311</v>
      </c>
      <c r="G777" s="3227">
        <f>G776*G775</f>
        <v>25</v>
      </c>
      <c r="H777" s="347">
        <f>H776*H775</f>
        <v>500</v>
      </c>
      <c r="I777" s="347">
        <f>I776*I775</f>
        <v>150</v>
      </c>
      <c r="J777" s="347">
        <f>J776*J775</f>
        <v>26</v>
      </c>
      <c r="K777" s="347">
        <f>K776*K775</f>
        <v>13</v>
      </c>
      <c r="L777" s="3045">
        <f>SUM(G777:K777)</f>
        <v>714</v>
      </c>
      <c r="M777" s="3222" t="str">
        <f>L772</f>
        <v>pommes</v>
      </c>
      <c r="N777" s="3211"/>
      <c r="O777" s="12"/>
      <c r="P777" s="12"/>
      <c r="Q777" s="12"/>
    </row>
    <row r="778" spans="1:17">
      <c r="A778" s="3199"/>
      <c r="B778" s="3208"/>
      <c r="C778" s="3209"/>
      <c r="D778" s="3209"/>
      <c r="E778" s="3209"/>
      <c r="F778" s="3209"/>
      <c r="G778" s="3228" t="str">
        <f>L772</f>
        <v>pommes</v>
      </c>
      <c r="H778" s="3228" t="str">
        <f>L772</f>
        <v>pommes</v>
      </c>
      <c r="I778" s="3228" t="str">
        <f>L772</f>
        <v>pommes</v>
      </c>
      <c r="J778" s="3228" t="str">
        <f>L772</f>
        <v>pommes</v>
      </c>
      <c r="K778" s="3228" t="str">
        <f>L772</f>
        <v>pommes</v>
      </c>
      <c r="L778" s="3209"/>
      <c r="M778" s="3215"/>
      <c r="N778" s="3211"/>
      <c r="O778" s="12"/>
      <c r="P778" s="12"/>
      <c r="Q778" s="12"/>
    </row>
    <row r="779" spans="1:17" ht="18">
      <c r="A779" s="3199"/>
      <c r="B779" s="3229"/>
      <c r="C779" s="3230" t="s">
        <v>291</v>
      </c>
      <c r="D779" s="3231">
        <v>10</v>
      </c>
      <c r="E779" s="3232" t="s">
        <v>0</v>
      </c>
      <c r="F779" s="3233"/>
      <c r="G779" s="3233"/>
      <c r="H779" s="3209"/>
      <c r="I779" s="3209"/>
      <c r="J779" s="3209"/>
      <c r="K779" s="3209"/>
      <c r="L779" s="3209"/>
      <c r="M779" s="3215"/>
      <c r="N779" s="3211"/>
      <c r="O779" s="12"/>
      <c r="P779" s="12"/>
      <c r="Q779" s="12"/>
    </row>
    <row r="780" spans="1:17" ht="18">
      <c r="A780" s="3199"/>
      <c r="B780" s="3208"/>
      <c r="C780" s="3209"/>
      <c r="D780" s="3209"/>
      <c r="E780" s="3209"/>
      <c r="F780" s="3226" t="s">
        <v>297</v>
      </c>
      <c r="G780" s="349">
        <f>G777/(100-D779)*100</f>
        <v>27.777777777777779</v>
      </c>
      <c r="H780" s="349">
        <f>H777/(100-D779)*100</f>
        <v>555.55555555555554</v>
      </c>
      <c r="I780" s="349">
        <f>I777/(100-D779)*100</f>
        <v>166.66666666666669</v>
      </c>
      <c r="J780" s="349">
        <f>J777/(100-D779)*100</f>
        <v>28.888888888888886</v>
      </c>
      <c r="K780" s="349">
        <f>K777/(100-D779)*100</f>
        <v>14.444444444444443</v>
      </c>
      <c r="L780" s="3234">
        <f>SUM(G780:K780)</f>
        <v>793.33333333333337</v>
      </c>
      <c r="M780" s="3222" t="str">
        <f>L772</f>
        <v>pommes</v>
      </c>
      <c r="N780" s="3211"/>
      <c r="O780" s="12"/>
      <c r="P780" s="12"/>
      <c r="Q780" s="12"/>
    </row>
    <row r="781" spans="1:17" ht="18">
      <c r="A781" s="3199"/>
      <c r="B781" s="3208"/>
      <c r="C781" s="3209"/>
      <c r="D781" s="3209"/>
      <c r="E781" s="3209"/>
      <c r="F781" s="3226"/>
      <c r="G781" s="3235" t="str">
        <f>L772</f>
        <v>pommes</v>
      </c>
      <c r="H781" s="3235" t="str">
        <f>L772</f>
        <v>pommes</v>
      </c>
      <c r="I781" s="3235" t="str">
        <f>L772</f>
        <v>pommes</v>
      </c>
      <c r="J781" s="3235" t="str">
        <f>L772</f>
        <v>pommes</v>
      </c>
      <c r="K781" s="3235" t="str">
        <f>L772</f>
        <v>pommes</v>
      </c>
      <c r="L781" s="3045"/>
      <c r="M781" s="3222"/>
      <c r="N781" s="3211"/>
      <c r="O781" s="12"/>
      <c r="P781" s="12"/>
      <c r="Q781" s="12"/>
    </row>
    <row r="782" spans="1:17">
      <c r="A782" s="3199"/>
      <c r="B782" s="3236"/>
      <c r="C782" s="3237"/>
      <c r="D782" s="3237"/>
      <c r="E782" s="3237"/>
      <c r="F782" s="3237"/>
      <c r="G782" s="3237"/>
      <c r="H782" s="3237"/>
      <c r="I782" s="3237"/>
      <c r="J782" s="3237"/>
      <c r="K782" s="3237"/>
      <c r="L782" s="3237"/>
      <c r="M782" s="3237"/>
      <c r="N782" s="3238"/>
      <c r="O782" s="12"/>
      <c r="P782" s="12"/>
      <c r="Q782" s="12"/>
    </row>
    <row r="783" spans="1:17" ht="18.75">
      <c r="A783" s="3199"/>
      <c r="B783" s="350" t="s">
        <v>1</v>
      </c>
      <c r="C783" s="3239" t="s">
        <v>312</v>
      </c>
      <c r="D783" s="3240"/>
      <c r="E783" s="3240"/>
      <c r="F783" s="3240"/>
      <c r="G783" s="3240"/>
      <c r="H783" s="3240"/>
      <c r="I783" s="3240"/>
      <c r="J783" s="3240"/>
      <c r="K783" s="3240"/>
      <c r="L783" s="3240"/>
      <c r="M783" s="3240"/>
      <c r="N783" s="3241"/>
      <c r="O783" s="12"/>
      <c r="P783" s="12"/>
      <c r="Q783" s="12"/>
    </row>
    <row r="784" spans="1:17" ht="18.75">
      <c r="A784" s="3199"/>
      <c r="B784" s="3242"/>
      <c r="C784" s="3213" t="s">
        <v>313</v>
      </c>
      <c r="D784" s="3214"/>
      <c r="E784" s="3243"/>
      <c r="F784" s="3213" t="s">
        <v>20</v>
      </c>
      <c r="G784" s="3214"/>
      <c r="H784" s="3243"/>
      <c r="I784" s="3213" t="s">
        <v>314</v>
      </c>
      <c r="J784" s="3214"/>
      <c r="K784" s="3243"/>
      <c r="L784" s="3213" t="s">
        <v>315</v>
      </c>
      <c r="M784" s="3214"/>
      <c r="N784" s="3244"/>
      <c r="O784" s="12"/>
      <c r="P784" s="12"/>
      <c r="Q784" s="12"/>
    </row>
    <row r="785" spans="1:17" ht="18.75">
      <c r="A785" s="3199"/>
      <c r="B785" s="351" t="s">
        <v>0</v>
      </c>
      <c r="C785" s="3245" t="s">
        <v>316</v>
      </c>
      <c r="D785" s="3243"/>
      <c r="E785" s="3243"/>
      <c r="F785" s="3243"/>
      <c r="G785" s="3243"/>
      <c r="H785" s="3243"/>
      <c r="I785" s="3243"/>
      <c r="J785" s="3243"/>
      <c r="K785" s="3243"/>
      <c r="L785" s="3243"/>
      <c r="M785" s="3243"/>
      <c r="N785" s="3244"/>
      <c r="O785" s="12"/>
      <c r="P785" s="12"/>
      <c r="Q785" s="12"/>
    </row>
    <row r="786" spans="1:17">
      <c r="A786" s="3199"/>
      <c r="B786" s="3246" t="s">
        <v>605</v>
      </c>
      <c r="C786" s="3247"/>
      <c r="D786" s="3247"/>
      <c r="E786" s="3247"/>
      <c r="F786" s="3247"/>
      <c r="G786" s="3247"/>
      <c r="H786" s="3247"/>
      <c r="I786" s="3247"/>
      <c r="J786" s="3247"/>
      <c r="K786" s="3247"/>
      <c r="L786" s="3247"/>
      <c r="M786" s="3247"/>
      <c r="N786" s="3248"/>
      <c r="O786" s="12"/>
      <c r="P786" s="12"/>
      <c r="Q786" s="12"/>
    </row>
    <row r="787" spans="1:17">
      <c r="A787" s="3199"/>
      <c r="B787" s="3249"/>
      <c r="C787" s="3250"/>
      <c r="D787" s="3250"/>
      <c r="E787" s="3250"/>
      <c r="F787" s="3250"/>
      <c r="G787" s="3250"/>
      <c r="H787" s="3250"/>
      <c r="I787" s="3250"/>
      <c r="J787" s="3250"/>
      <c r="K787" s="3250"/>
      <c r="L787" s="3250"/>
      <c r="M787" s="3250"/>
      <c r="N787" s="3251"/>
      <c r="O787" s="12"/>
      <c r="P787" s="12"/>
      <c r="Q787" s="12"/>
    </row>
    <row r="788" spans="1:17">
      <c r="A788" s="3199"/>
      <c r="B788" s="3252" t="s">
        <v>164</v>
      </c>
      <c r="C788" s="3253" t="str">
        <f ca="1">CELL("nomfichier")</f>
        <v>E:\0-UPRT\1-UPRT.FR-SITE-WEB\ff-fiches-fabrications\ff-fiches-fabrication-maj-08-2020\[ff-18-restauration-avec-photos.xlsx]Formats-Formules-Fonctions</v>
      </c>
      <c r="D788" s="3253"/>
      <c r="E788" s="3253"/>
      <c r="F788" s="3253"/>
      <c r="G788" s="3253"/>
      <c r="H788" s="3253"/>
      <c r="I788" s="3253"/>
      <c r="J788" s="3253"/>
      <c r="K788" s="3253"/>
      <c r="L788" s="3253"/>
      <c r="M788" s="3253"/>
      <c r="N788" s="3254"/>
      <c r="O788" s="12"/>
      <c r="P788" s="12"/>
      <c r="Q788" s="12"/>
    </row>
    <row r="789" spans="1:17">
      <c r="A789" s="3199"/>
      <c r="B789" s="3255" t="s">
        <v>165</v>
      </c>
      <c r="C789" s="3256" t="s">
        <v>610</v>
      </c>
      <c r="D789" s="3256"/>
      <c r="E789" s="3256"/>
      <c r="F789" s="3256"/>
      <c r="G789" s="3256"/>
      <c r="H789" s="3256"/>
      <c r="I789" s="3256"/>
      <c r="J789" s="3256"/>
      <c r="K789" s="3256"/>
      <c r="L789" s="3256"/>
      <c r="M789" s="3256"/>
      <c r="N789" s="3257"/>
      <c r="O789" s="12"/>
      <c r="P789" s="12"/>
      <c r="Q789" s="12"/>
    </row>
    <row r="790" spans="1:17" ht="15.75" thickBot="1">
      <c r="A790" s="3199"/>
      <c r="B790" s="3258" t="s">
        <v>143</v>
      </c>
      <c r="C790" s="3259"/>
      <c r="D790" s="3259"/>
      <c r="E790" s="3259"/>
      <c r="F790" s="3259"/>
      <c r="G790" s="3259"/>
      <c r="H790" s="3259"/>
      <c r="I790" s="3259"/>
      <c r="J790" s="3259"/>
      <c r="K790" s="3259"/>
      <c r="L790" s="3259"/>
      <c r="M790" s="3259"/>
      <c r="N790" s="3260"/>
      <c r="O790" s="12"/>
      <c r="P790" s="12"/>
      <c r="Q790" s="12"/>
    </row>
    <row r="791" spans="1:17" ht="39.75" customHeight="1" thickBot="1">
      <c r="A791" s="9"/>
      <c r="B791" s="9"/>
      <c r="C791" s="9"/>
      <c r="D791" s="9"/>
      <c r="E791" s="9"/>
      <c r="F791" s="9"/>
      <c r="G791" s="9"/>
      <c r="H791" s="9"/>
      <c r="I791" s="9"/>
      <c r="J791" s="9"/>
      <c r="K791" s="9"/>
      <c r="L791" s="9"/>
      <c r="M791" s="9"/>
      <c r="N791" s="9"/>
      <c r="O791" s="12"/>
      <c r="P791" s="12"/>
      <c r="Q791" s="12"/>
    </row>
    <row r="792" spans="1:17">
      <c r="A792" s="3192" t="s">
        <v>3</v>
      </c>
      <c r="B792" s="3193" t="s">
        <v>317</v>
      </c>
      <c r="C792" s="3194"/>
      <c r="D792" s="3194"/>
      <c r="E792" s="3194"/>
      <c r="F792" s="3194"/>
      <c r="G792" s="3194"/>
      <c r="H792" s="3194"/>
      <c r="I792" s="3194"/>
      <c r="J792" s="3194"/>
      <c r="K792" s="3194"/>
      <c r="L792" s="3194"/>
      <c r="M792" s="3194"/>
      <c r="N792" s="3195">
        <v>2</v>
      </c>
      <c r="O792" s="12"/>
      <c r="P792" s="12"/>
      <c r="Q792" s="12"/>
    </row>
    <row r="793" spans="1:17">
      <c r="A793" s="3196"/>
      <c r="B793" s="1495"/>
      <c r="C793" s="3197"/>
      <c r="D793" s="3197"/>
      <c r="E793" s="3197"/>
      <c r="F793" s="3197"/>
      <c r="G793" s="3197"/>
      <c r="H793" s="3197"/>
      <c r="I793" s="3197"/>
      <c r="J793" s="3197"/>
      <c r="K793" s="3197"/>
      <c r="L793" s="3197"/>
      <c r="M793" s="3197"/>
      <c r="N793" s="3198"/>
      <c r="O793" s="12"/>
      <c r="P793" s="12"/>
      <c r="Q793" s="12"/>
    </row>
    <row r="794" spans="1:17" ht="20.25">
      <c r="A794" s="3199"/>
      <c r="B794" s="3200" t="s">
        <v>306</v>
      </c>
      <c r="C794" s="3201"/>
      <c r="D794" s="3201"/>
      <c r="E794" s="3201"/>
      <c r="F794" s="3201"/>
      <c r="G794" s="3201"/>
      <c r="H794" s="3201"/>
      <c r="I794" s="3201"/>
      <c r="J794" s="3201"/>
      <c r="K794" s="3201"/>
      <c r="L794" s="3201"/>
      <c r="M794" s="3201"/>
      <c r="N794" s="3202"/>
      <c r="O794" s="12"/>
      <c r="P794" s="12"/>
      <c r="Q794" s="12"/>
    </row>
    <row r="795" spans="1:17">
      <c r="A795" s="3199"/>
      <c r="B795" s="3203" t="s">
        <v>318</v>
      </c>
      <c r="C795" s="3204"/>
      <c r="D795" s="3204"/>
      <c r="E795" s="3204"/>
      <c r="F795" s="3204"/>
      <c r="G795" s="3204"/>
      <c r="H795" s="3204"/>
      <c r="I795" s="3204"/>
      <c r="J795" s="3204"/>
      <c r="K795" s="3204"/>
      <c r="L795" s="3204"/>
      <c r="M795" s="3204"/>
      <c r="N795" s="3205"/>
      <c r="O795" s="12"/>
      <c r="P795" s="12"/>
      <c r="Q795" s="12"/>
    </row>
    <row r="796" spans="1:17">
      <c r="A796" s="3199"/>
      <c r="B796" s="3203"/>
      <c r="C796" s="3204"/>
      <c r="D796" s="3204"/>
      <c r="E796" s="3204"/>
      <c r="F796" s="3204"/>
      <c r="G796" s="3204"/>
      <c r="H796" s="3204"/>
      <c r="I796" s="3204"/>
      <c r="J796" s="3204"/>
      <c r="K796" s="3204"/>
      <c r="L796" s="3204"/>
      <c r="M796" s="3204"/>
      <c r="N796" s="3205"/>
      <c r="O796" s="12"/>
      <c r="P796" s="12"/>
      <c r="Q796" s="12"/>
    </row>
    <row r="797" spans="1:17">
      <c r="A797" s="3199"/>
      <c r="B797" s="3203"/>
      <c r="C797" s="3204"/>
      <c r="D797" s="3204"/>
      <c r="E797" s="3204"/>
      <c r="F797" s="3204"/>
      <c r="G797" s="3204"/>
      <c r="H797" s="3204"/>
      <c r="I797" s="3204"/>
      <c r="J797" s="3204"/>
      <c r="K797" s="3204"/>
      <c r="L797" s="3204"/>
      <c r="M797" s="3204"/>
      <c r="N797" s="3205"/>
      <c r="O797" s="12"/>
      <c r="P797" s="12"/>
      <c r="Q797" s="12"/>
    </row>
    <row r="798" spans="1:17">
      <c r="A798" s="3199"/>
      <c r="B798" s="3203"/>
      <c r="C798" s="3204"/>
      <c r="D798" s="3204"/>
      <c r="E798" s="3204"/>
      <c r="F798" s="3204"/>
      <c r="G798" s="3204"/>
      <c r="H798" s="3204"/>
      <c r="I798" s="3204"/>
      <c r="J798" s="3204"/>
      <c r="K798" s="3204"/>
      <c r="L798" s="3204"/>
      <c r="M798" s="3204"/>
      <c r="N798" s="3205"/>
      <c r="O798" s="12"/>
      <c r="P798" s="12"/>
      <c r="Q798" s="12"/>
    </row>
    <row r="799" spans="1:17">
      <c r="A799" s="3199"/>
      <c r="B799" s="1496"/>
      <c r="C799" s="3206"/>
      <c r="D799" s="3206"/>
      <c r="E799" s="3206"/>
      <c r="F799" s="3206"/>
      <c r="G799" s="3206"/>
      <c r="H799" s="3206"/>
      <c r="I799" s="3206"/>
      <c r="J799" s="3206"/>
      <c r="K799" s="3206"/>
      <c r="L799" s="3206"/>
      <c r="M799" s="3206"/>
      <c r="N799" s="3207"/>
      <c r="O799" s="12"/>
      <c r="P799" s="12"/>
      <c r="Q799" s="12"/>
    </row>
    <row r="800" spans="1:17">
      <c r="A800" s="3199"/>
      <c r="B800" s="3261"/>
      <c r="C800" s="590"/>
      <c r="D800" s="590"/>
      <c r="E800" s="590"/>
      <c r="F800" s="590"/>
      <c r="G800" s="590"/>
      <c r="H800" s="590"/>
      <c r="I800" s="590"/>
      <c r="J800" s="590"/>
      <c r="K800" s="590"/>
      <c r="L800" s="3262" t="s">
        <v>1</v>
      </c>
      <c r="M800" s="3262"/>
      <c r="N800" s="3263"/>
      <c r="O800" s="12"/>
      <c r="P800" s="12"/>
      <c r="Q800" s="12"/>
    </row>
    <row r="801" spans="1:17" ht="18">
      <c r="A801" s="3199"/>
      <c r="B801" s="3261"/>
      <c r="C801" s="590"/>
      <c r="D801" s="590"/>
      <c r="E801" s="590"/>
      <c r="F801" s="590"/>
      <c r="G801" s="590"/>
      <c r="H801" s="590"/>
      <c r="I801" s="590"/>
      <c r="J801" s="9"/>
      <c r="K801" s="3226" t="s">
        <v>319</v>
      </c>
      <c r="L801" s="3264">
        <v>2.4</v>
      </c>
      <c r="M801" s="3264"/>
      <c r="N801" s="3263"/>
      <c r="O801" s="12"/>
      <c r="P801" s="12"/>
      <c r="Q801" s="12"/>
    </row>
    <row r="802" spans="1:17">
      <c r="A802" s="3199"/>
      <c r="B802" s="3265"/>
      <c r="C802" s="3266"/>
      <c r="D802" s="3266"/>
      <c r="E802" s="3266"/>
      <c r="F802" s="590"/>
      <c r="G802" s="590"/>
      <c r="H802" s="590"/>
      <c r="I802" s="590"/>
      <c r="J802" s="590"/>
      <c r="K802" s="3267"/>
      <c r="L802" s="3264"/>
      <c r="M802" s="3264"/>
      <c r="N802" s="3263"/>
      <c r="O802" s="12"/>
      <c r="P802" s="12"/>
      <c r="Q802" s="12"/>
    </row>
    <row r="803" spans="1:17">
      <c r="A803" s="3199"/>
      <c r="B803" s="3261"/>
      <c r="C803" s="590"/>
      <c r="D803" s="590"/>
      <c r="E803" s="590"/>
      <c r="F803" s="590"/>
      <c r="G803" s="590"/>
      <c r="H803" s="590"/>
      <c r="I803" s="590"/>
      <c r="J803" s="590"/>
      <c r="K803" s="590"/>
      <c r="L803" s="590"/>
      <c r="M803" s="590"/>
      <c r="N803" s="3263"/>
      <c r="O803" s="12"/>
      <c r="P803" s="12"/>
      <c r="Q803" s="12"/>
    </row>
    <row r="804" spans="1:17" ht="18">
      <c r="A804" s="3199"/>
      <c r="B804" s="3261"/>
      <c r="C804" s="590"/>
      <c r="D804" s="590"/>
      <c r="E804" s="590"/>
      <c r="F804" s="3268" t="s">
        <v>95</v>
      </c>
      <c r="G804" s="3269" t="s">
        <v>13</v>
      </c>
      <c r="H804" s="3269" t="s">
        <v>14</v>
      </c>
      <c r="I804" s="3270" t="s">
        <v>15</v>
      </c>
      <c r="J804" s="3269" t="s">
        <v>16</v>
      </c>
      <c r="K804" s="3269" t="s">
        <v>308</v>
      </c>
      <c r="L804" s="590"/>
      <c r="M804" s="590"/>
      <c r="N804" s="3263"/>
      <c r="O804" s="12"/>
      <c r="P804" s="12"/>
      <c r="Q804" s="12"/>
    </row>
    <row r="805" spans="1:17" ht="18">
      <c r="A805" s="3199"/>
      <c r="B805" s="3261"/>
      <c r="C805" s="590"/>
      <c r="D805" s="590"/>
      <c r="E805" s="590"/>
      <c r="F805" s="3223" t="s">
        <v>320</v>
      </c>
      <c r="G805" s="3271">
        <v>0.05</v>
      </c>
      <c r="H805" s="3271">
        <v>0.08</v>
      </c>
      <c r="I805" s="3271">
        <v>0.11</v>
      </c>
      <c r="J805" s="3271">
        <v>0.125</v>
      </c>
      <c r="K805" s="3271">
        <v>7.0000000000000007E-2</v>
      </c>
      <c r="L805" s="3225">
        <f>SUM(G805:K805)/COUNTIF(G805:K805,"&gt;0")</f>
        <v>8.6999999999999994E-2</v>
      </c>
      <c r="M805" s="3222" t="s">
        <v>310</v>
      </c>
      <c r="N805" s="3263"/>
      <c r="O805" s="12"/>
      <c r="P805" s="12"/>
      <c r="Q805" s="12"/>
    </row>
    <row r="806" spans="1:17" ht="18.75">
      <c r="A806" s="3199"/>
      <c r="B806" s="3261"/>
      <c r="C806" s="590"/>
      <c r="D806" s="590"/>
      <c r="E806" s="590"/>
      <c r="F806" s="3226" t="s">
        <v>321</v>
      </c>
      <c r="G806" s="3272">
        <f>L801/G805</f>
        <v>47.999999999999993</v>
      </c>
      <c r="H806" s="3272">
        <f>L801/H805</f>
        <v>30</v>
      </c>
      <c r="I806" s="3272">
        <f>L801/I805</f>
        <v>21.818181818181817</v>
      </c>
      <c r="J806" s="3272">
        <f>L801/J805</f>
        <v>19.2</v>
      </c>
      <c r="K806" s="3272">
        <f>L801/K805</f>
        <v>34.285714285714285</v>
      </c>
      <c r="L806" s="3046" t="s">
        <v>322</v>
      </c>
      <c r="M806" s="3222"/>
      <c r="N806" s="3263"/>
      <c r="O806" s="12"/>
      <c r="P806" s="12"/>
      <c r="Q806" s="12"/>
    </row>
    <row r="807" spans="1:17" ht="18.75">
      <c r="A807" s="3199"/>
      <c r="B807" s="352" t="s">
        <v>1</v>
      </c>
      <c r="C807" s="3273" t="s">
        <v>323</v>
      </c>
      <c r="D807" s="590"/>
      <c r="E807" s="590"/>
      <c r="F807" s="3226"/>
      <c r="G807" s="3274"/>
      <c r="H807" s="3274"/>
      <c r="I807" s="3274"/>
      <c r="J807" s="3274"/>
      <c r="K807" s="3274"/>
      <c r="L807" s="3046"/>
      <c r="M807" s="3222"/>
      <c r="N807" s="3263"/>
      <c r="O807" s="12"/>
      <c r="P807" s="12"/>
      <c r="Q807" s="12"/>
    </row>
    <row r="808" spans="1:17">
      <c r="A808" s="3199"/>
      <c r="B808" s="1497" t="s">
        <v>324</v>
      </c>
      <c r="C808" s="3275"/>
      <c r="D808" s="3275"/>
      <c r="E808" s="3275"/>
      <c r="F808" s="3275"/>
      <c r="G808" s="3275"/>
      <c r="H808" s="3275"/>
      <c r="I808" s="3275"/>
      <c r="J808" s="3275"/>
      <c r="K808" s="3275"/>
      <c r="L808" s="3275"/>
      <c r="M808" s="3275"/>
      <c r="N808" s="3276"/>
      <c r="O808" s="12"/>
      <c r="P808" s="12"/>
      <c r="Q808" s="12"/>
    </row>
    <row r="809" spans="1:17" ht="15.75">
      <c r="A809" s="3199"/>
      <c r="B809" s="3277"/>
      <c r="C809" s="3278"/>
      <c r="D809" s="3278"/>
      <c r="E809" s="3278"/>
      <c r="F809" s="590"/>
      <c r="G809" s="590"/>
      <c r="H809" s="3045"/>
      <c r="I809" s="3045"/>
      <c r="J809" s="3045"/>
      <c r="K809" s="3045"/>
      <c r="L809" s="3279" t="s">
        <v>0</v>
      </c>
      <c r="M809" s="3279"/>
      <c r="N809" s="3263"/>
      <c r="O809" s="12"/>
      <c r="P809" s="12"/>
      <c r="Q809" s="12"/>
    </row>
    <row r="810" spans="1:17" ht="15.75">
      <c r="A810" s="3199"/>
      <c r="B810" s="3277"/>
      <c r="C810" s="3278"/>
      <c r="D810" s="3278"/>
      <c r="E810" s="3278"/>
      <c r="F810" s="590"/>
      <c r="G810" s="590"/>
      <c r="H810" s="3045"/>
      <c r="I810" s="3045"/>
      <c r="J810" s="3045"/>
      <c r="K810" s="3280" t="s">
        <v>614</v>
      </c>
      <c r="L810" s="3281" t="s">
        <v>20</v>
      </c>
      <c r="M810" s="3282"/>
      <c r="N810" s="3263"/>
      <c r="O810" s="12"/>
      <c r="P810" s="12"/>
      <c r="Q810" s="12"/>
    </row>
    <row r="811" spans="1:17" ht="18">
      <c r="A811" s="3199"/>
      <c r="B811" s="3261"/>
      <c r="C811" s="590"/>
      <c r="D811" s="3045"/>
      <c r="E811" s="3045"/>
      <c r="F811" s="3045"/>
      <c r="G811" s="3045"/>
      <c r="H811" s="3045"/>
      <c r="I811" s="3045"/>
      <c r="J811" s="3045"/>
      <c r="K811" s="3045"/>
      <c r="L811" s="3045"/>
      <c r="M811" s="3222"/>
      <c r="N811" s="3263"/>
      <c r="O811" s="12"/>
      <c r="P811" s="12"/>
      <c r="Q811" s="12"/>
    </row>
    <row r="812" spans="1:17" ht="18.75">
      <c r="A812" s="3199"/>
      <c r="B812" s="3261"/>
      <c r="C812" s="590"/>
      <c r="D812" s="590"/>
      <c r="E812" s="590"/>
      <c r="F812" s="3220" t="s">
        <v>288</v>
      </c>
      <c r="G812" s="3221">
        <v>50</v>
      </c>
      <c r="H812" s="3221">
        <v>500</v>
      </c>
      <c r="I812" s="3221">
        <v>150</v>
      </c>
      <c r="J812" s="3221">
        <v>13</v>
      </c>
      <c r="K812" s="3221">
        <v>13</v>
      </c>
      <c r="L812" s="3045">
        <f>SUM(G812:K812)</f>
        <v>726</v>
      </c>
      <c r="M812" s="3222" t="s">
        <v>289</v>
      </c>
      <c r="N812" s="3263"/>
      <c r="O812" s="12"/>
      <c r="P812" s="12"/>
      <c r="Q812" s="12"/>
    </row>
    <row r="813" spans="1:17" ht="18.75">
      <c r="A813" s="3199"/>
      <c r="B813" s="3261"/>
      <c r="C813" s="590"/>
      <c r="D813" s="590"/>
      <c r="E813" s="590"/>
      <c r="F813" s="3226" t="s">
        <v>325</v>
      </c>
      <c r="G813" s="3283">
        <f>G805*G812</f>
        <v>2.5</v>
      </c>
      <c r="H813" s="3283">
        <f>H805*H812</f>
        <v>40</v>
      </c>
      <c r="I813" s="3283">
        <f>I805*I812</f>
        <v>16.5</v>
      </c>
      <c r="J813" s="3283">
        <f>J805*J812</f>
        <v>1.625</v>
      </c>
      <c r="K813" s="3283">
        <f>K805*K812</f>
        <v>0.91000000000000014</v>
      </c>
      <c r="L813" s="3045">
        <f>SUM(G813:K813)</f>
        <v>61.534999999999997</v>
      </c>
      <c r="M813" s="3222" t="str">
        <f>L810</f>
        <v>Kg</v>
      </c>
      <c r="N813" s="3263"/>
      <c r="O813" s="12"/>
      <c r="P813" s="12"/>
      <c r="Q813" s="12"/>
    </row>
    <row r="814" spans="1:17">
      <c r="A814" s="3199"/>
      <c r="B814" s="3261"/>
      <c r="C814" s="590"/>
      <c r="D814" s="590"/>
      <c r="E814" s="590"/>
      <c r="F814" s="590"/>
      <c r="G814" s="3228" t="str">
        <f>L810</f>
        <v>Kg</v>
      </c>
      <c r="H814" s="3228" t="str">
        <f>L810</f>
        <v>Kg</v>
      </c>
      <c r="I814" s="3228" t="str">
        <f>L810</f>
        <v>Kg</v>
      </c>
      <c r="J814" s="3228" t="str">
        <f>L810</f>
        <v>Kg</v>
      </c>
      <c r="K814" s="3228" t="str">
        <f>L810</f>
        <v>Kg</v>
      </c>
      <c r="L814" s="590"/>
      <c r="M814" s="3284"/>
      <c r="N814" s="3263"/>
      <c r="O814" s="12"/>
      <c r="P814" s="12"/>
      <c r="Q814" s="12"/>
    </row>
    <row r="815" spans="1:17" ht="18">
      <c r="A815" s="3199"/>
      <c r="B815" s="2962"/>
      <c r="C815" s="3230" t="s">
        <v>291</v>
      </c>
      <c r="D815" s="3231">
        <v>50</v>
      </c>
      <c r="E815" s="3232" t="s">
        <v>4</v>
      </c>
      <c r="F815" s="9"/>
      <c r="G815" s="9"/>
      <c r="H815" s="590"/>
      <c r="I815" s="590"/>
      <c r="J815" s="590"/>
      <c r="K815" s="590"/>
      <c r="L815" s="590"/>
      <c r="M815" s="3284"/>
      <c r="N815" s="3263"/>
      <c r="O815" s="12"/>
      <c r="P815" s="12"/>
      <c r="Q815" s="12"/>
    </row>
    <row r="816" spans="1:17" ht="18">
      <c r="A816" s="3199"/>
      <c r="B816" s="3261"/>
      <c r="C816" s="590"/>
      <c r="D816" s="590"/>
      <c r="E816" s="590"/>
      <c r="F816" s="3226" t="s">
        <v>297</v>
      </c>
      <c r="G816" s="349">
        <f>G813/(100-D815)*100</f>
        <v>5</v>
      </c>
      <c r="H816" s="349">
        <f>H813/(100-D815)*100</f>
        <v>80</v>
      </c>
      <c r="I816" s="349">
        <f>I813/(100-D815)*100</f>
        <v>33</v>
      </c>
      <c r="J816" s="349">
        <f>J813/(100-D815)*100</f>
        <v>3.25</v>
      </c>
      <c r="K816" s="349">
        <f>K813/(100-D815)*100</f>
        <v>1.8200000000000005</v>
      </c>
      <c r="L816" s="3045">
        <f>SUM(G816:K816)</f>
        <v>123.07000000000001</v>
      </c>
      <c r="M816" s="3222" t="str">
        <f>L810</f>
        <v>Kg</v>
      </c>
      <c r="N816" s="3263"/>
      <c r="O816" s="12"/>
      <c r="P816" s="12"/>
      <c r="Q816" s="12"/>
    </row>
    <row r="817" spans="1:17" ht="18">
      <c r="A817" s="3199"/>
      <c r="B817" s="3261"/>
      <c r="C817" s="590"/>
      <c r="D817" s="590"/>
      <c r="E817" s="590"/>
      <c r="F817" s="3226"/>
      <c r="G817" s="3235" t="str">
        <f>L810</f>
        <v>Kg</v>
      </c>
      <c r="H817" s="3235" t="str">
        <f>L810</f>
        <v>Kg</v>
      </c>
      <c r="I817" s="3235" t="str">
        <f>L810</f>
        <v>Kg</v>
      </c>
      <c r="J817" s="3235" t="str">
        <f>L810</f>
        <v>Kg</v>
      </c>
      <c r="K817" s="3235" t="str">
        <f>L810</f>
        <v>Kg</v>
      </c>
      <c r="L817" s="3045"/>
      <c r="M817" s="3222"/>
      <c r="N817" s="3263"/>
      <c r="O817" s="12"/>
      <c r="P817" s="12"/>
      <c r="Q817" s="12"/>
    </row>
    <row r="818" spans="1:17" ht="15.75">
      <c r="A818" s="3199"/>
      <c r="B818" s="3285" t="s">
        <v>4</v>
      </c>
      <c r="C818" s="3245" t="s">
        <v>316</v>
      </c>
      <c r="D818" s="3286"/>
      <c r="E818" s="3286"/>
      <c r="F818" s="3286"/>
      <c r="G818" s="3286"/>
      <c r="H818" s="3286"/>
      <c r="I818" s="3286"/>
      <c r="J818" s="3286"/>
      <c r="K818" s="3286"/>
      <c r="L818" s="3286"/>
      <c r="M818" s="3286"/>
      <c r="N818" s="3287"/>
      <c r="O818" s="12"/>
      <c r="P818" s="12"/>
      <c r="Q818" s="12"/>
    </row>
    <row r="819" spans="1:17" ht="18.75">
      <c r="A819" s="3199"/>
      <c r="B819" s="353" t="s">
        <v>0</v>
      </c>
      <c r="C819" s="3288" t="s">
        <v>312</v>
      </c>
      <c r="D819" s="3240"/>
      <c r="E819" s="3240"/>
      <c r="F819" s="3240"/>
      <c r="G819" s="3240"/>
      <c r="H819" s="3240"/>
      <c r="I819" s="3240"/>
      <c r="J819" s="3240"/>
      <c r="K819" s="3240"/>
      <c r="L819" s="3240"/>
      <c r="M819" s="3240"/>
      <c r="N819" s="3241"/>
      <c r="O819" s="12"/>
      <c r="P819" s="12"/>
      <c r="Q819" s="12"/>
    </row>
    <row r="820" spans="1:17" ht="18.75">
      <c r="A820" s="3199"/>
      <c r="B820" s="3242"/>
      <c r="C820" s="3281" t="s">
        <v>20</v>
      </c>
      <c r="D820" s="3282"/>
      <c r="E820" s="3243"/>
      <c r="F820" s="3281" t="s">
        <v>314</v>
      </c>
      <c r="G820" s="3282"/>
      <c r="H820" s="3243"/>
      <c r="I820" s="3281" t="s">
        <v>315</v>
      </c>
      <c r="J820" s="3282"/>
      <c r="K820" s="3243"/>
      <c r="L820" s="3281" t="s">
        <v>313</v>
      </c>
      <c r="M820" s="3282"/>
      <c r="N820" s="3244"/>
      <c r="O820" s="12"/>
      <c r="P820" s="12"/>
      <c r="Q820" s="12"/>
    </row>
    <row r="821" spans="1:17" ht="18.75">
      <c r="A821" s="3199"/>
      <c r="B821" s="3242"/>
      <c r="C821" s="3243"/>
      <c r="D821" s="3243"/>
      <c r="E821" s="3243"/>
      <c r="F821" s="3243"/>
      <c r="G821" s="3243"/>
      <c r="H821" s="3243"/>
      <c r="I821" s="3243"/>
      <c r="J821" s="3243"/>
      <c r="K821" s="3243"/>
      <c r="L821" s="3243"/>
      <c r="M821" s="3243"/>
      <c r="N821" s="3244"/>
      <c r="O821" s="12"/>
      <c r="P821" s="12"/>
      <c r="Q821" s="12"/>
    </row>
    <row r="822" spans="1:17">
      <c r="A822" s="3199"/>
      <c r="B822" s="3246" t="s">
        <v>605</v>
      </c>
      <c r="C822" s="3247"/>
      <c r="D822" s="3247"/>
      <c r="E822" s="3247"/>
      <c r="F822" s="3247"/>
      <c r="G822" s="3247"/>
      <c r="H822" s="3247"/>
      <c r="I822" s="3247"/>
      <c r="J822" s="3247"/>
      <c r="K822" s="3247"/>
      <c r="L822" s="3247"/>
      <c r="M822" s="3247"/>
      <c r="N822" s="3248"/>
      <c r="O822" s="12"/>
      <c r="P822" s="12"/>
      <c r="Q822" s="12"/>
    </row>
    <row r="823" spans="1:17">
      <c r="A823" s="3199"/>
      <c r="B823" s="3249"/>
      <c r="C823" s="3250"/>
      <c r="D823" s="3250"/>
      <c r="E823" s="3250"/>
      <c r="F823" s="3250"/>
      <c r="G823" s="3250"/>
      <c r="H823" s="3250"/>
      <c r="I823" s="3250"/>
      <c r="J823" s="3250"/>
      <c r="K823" s="3250"/>
      <c r="L823" s="3250"/>
      <c r="M823" s="3250"/>
      <c r="N823" s="3251"/>
      <c r="O823" s="12"/>
      <c r="P823" s="12"/>
      <c r="Q823" s="12"/>
    </row>
    <row r="824" spans="1:17">
      <c r="A824" s="3199"/>
      <c r="B824" s="3252" t="s">
        <v>164</v>
      </c>
      <c r="C824" s="3253" t="str">
        <f ca="1">CELL("nomfichier")</f>
        <v>E:\0-UPRT\1-UPRT.FR-SITE-WEB\ff-fiches-fabrications\ff-fiches-fabrication-maj-08-2020\[ff-18-restauration-avec-photos.xlsx]Formats-Formules-Fonctions</v>
      </c>
      <c r="D824" s="3253"/>
      <c r="E824" s="3253"/>
      <c r="F824" s="3253"/>
      <c r="G824" s="3253"/>
      <c r="H824" s="3253"/>
      <c r="I824" s="3253"/>
      <c r="J824" s="3253"/>
      <c r="K824" s="3253"/>
      <c r="L824" s="3253"/>
      <c r="M824" s="3253"/>
      <c r="N824" s="3254"/>
      <c r="O824" s="12"/>
      <c r="P824" s="12"/>
      <c r="Q824" s="12"/>
    </row>
    <row r="825" spans="1:17">
      <c r="A825" s="3199"/>
      <c r="B825" s="3255" t="s">
        <v>165</v>
      </c>
      <c r="C825" s="3256" t="s">
        <v>610</v>
      </c>
      <c r="D825" s="3256"/>
      <c r="E825" s="3256"/>
      <c r="F825" s="3256"/>
      <c r="G825" s="3256"/>
      <c r="H825" s="3256"/>
      <c r="I825" s="3256"/>
      <c r="J825" s="3256"/>
      <c r="K825" s="3256"/>
      <c r="L825" s="3256"/>
      <c r="M825" s="3256"/>
      <c r="N825" s="3257"/>
      <c r="O825" s="12"/>
      <c r="P825" s="12"/>
      <c r="Q825" s="12"/>
    </row>
    <row r="826" spans="1:17" ht="15.75" thickBot="1">
      <c r="A826" s="3199"/>
      <c r="B826" s="3258" t="s">
        <v>143</v>
      </c>
      <c r="C826" s="3259"/>
      <c r="D826" s="3259"/>
      <c r="E826" s="3259"/>
      <c r="F826" s="3259"/>
      <c r="G826" s="3259"/>
      <c r="H826" s="3259"/>
      <c r="I826" s="3259"/>
      <c r="J826" s="3259"/>
      <c r="K826" s="3259"/>
      <c r="L826" s="3259"/>
      <c r="M826" s="3259"/>
      <c r="N826" s="3260"/>
      <c r="O826" s="12"/>
      <c r="P826" s="12"/>
      <c r="Q826" s="12"/>
    </row>
    <row r="827" spans="1:17">
      <c r="A827" s="12"/>
      <c r="B827" s="11"/>
      <c r="C827" s="11"/>
      <c r="D827" s="11"/>
      <c r="E827" s="11"/>
      <c r="F827" s="11"/>
      <c r="G827" s="11"/>
      <c r="H827" s="11"/>
      <c r="I827" s="11"/>
      <c r="J827" s="11"/>
      <c r="K827" s="11"/>
      <c r="L827" s="11"/>
      <c r="M827" s="12"/>
      <c r="N827" s="12"/>
      <c r="O827" s="12"/>
      <c r="P827" s="12"/>
      <c r="Q827" s="12"/>
    </row>
    <row r="828" spans="1:17">
      <c r="A828" s="12"/>
      <c r="B828" s="11"/>
      <c r="C828" s="11"/>
      <c r="D828" s="11"/>
      <c r="E828" s="11"/>
      <c r="F828" s="11"/>
      <c r="G828" s="11"/>
      <c r="H828" s="11"/>
      <c r="I828" s="11"/>
      <c r="J828" s="11"/>
      <c r="K828" s="11"/>
      <c r="L828" s="11"/>
      <c r="M828" s="12"/>
      <c r="N828" s="12"/>
      <c r="O828" s="12"/>
      <c r="P828" s="12"/>
      <c r="Q828" s="12"/>
    </row>
    <row r="829" spans="1:17">
      <c r="A829" s="12"/>
      <c r="B829" s="11"/>
      <c r="C829" s="12"/>
      <c r="D829" s="12"/>
      <c r="E829" s="12"/>
      <c r="F829" s="12"/>
      <c r="G829" s="12"/>
      <c r="H829" s="12"/>
      <c r="I829" s="12"/>
      <c r="J829" s="12"/>
      <c r="K829" s="12"/>
      <c r="L829" s="12"/>
      <c r="M829" s="12"/>
      <c r="N829" s="12"/>
      <c r="O829" s="12"/>
      <c r="P829" s="12"/>
      <c r="Q829" s="12"/>
    </row>
    <row r="830" spans="1:17" ht="15" customHeight="1">
      <c r="A830" s="3289" t="s">
        <v>2025</v>
      </c>
      <c r="B830" s="3290"/>
      <c r="C830" s="3290"/>
      <c r="D830" s="3290"/>
      <c r="E830" s="3290"/>
      <c r="F830" s="3290"/>
      <c r="G830" s="3290"/>
      <c r="H830" s="3290"/>
      <c r="I830" s="3290"/>
      <c r="J830" s="3290"/>
      <c r="K830" s="3290"/>
      <c r="L830" s="3290"/>
      <c r="M830" s="3290"/>
      <c r="N830" s="3290"/>
      <c r="O830" s="3290"/>
      <c r="P830" s="3290"/>
      <c r="Q830" s="3290"/>
    </row>
    <row r="831" spans="1:17" ht="15.75" customHeight="1">
      <c r="A831" s="3289"/>
      <c r="B831" s="3290"/>
      <c r="C831" s="3290"/>
      <c r="D831" s="3290"/>
      <c r="E831" s="3290"/>
      <c r="F831" s="3290"/>
      <c r="G831" s="3290"/>
      <c r="H831" s="3290"/>
      <c r="I831" s="3290"/>
      <c r="J831" s="3290"/>
      <c r="K831" s="3290"/>
      <c r="L831" s="3290"/>
      <c r="M831" s="3290"/>
      <c r="N831" s="3290"/>
      <c r="O831" s="3290"/>
      <c r="P831" s="3290"/>
      <c r="Q831" s="3290"/>
    </row>
    <row r="832" spans="1:17" ht="20.100000000000001" customHeight="1">
      <c r="A832" s="12"/>
      <c r="B832" s="12"/>
      <c r="C832" s="12"/>
      <c r="D832" s="12"/>
      <c r="E832" s="12"/>
      <c r="F832" s="12"/>
      <c r="G832" s="12"/>
      <c r="H832" s="12"/>
      <c r="I832" s="12"/>
      <c r="J832" s="12"/>
      <c r="K832" s="12"/>
      <c r="L832" s="12"/>
      <c r="M832" s="12"/>
      <c r="N832" s="12"/>
      <c r="O832" s="12"/>
      <c r="P832" s="12"/>
      <c r="Q832" s="12"/>
    </row>
    <row r="833" spans="1:17" ht="20.100000000000001" customHeight="1">
      <c r="A833" s="12"/>
      <c r="B833" s="12"/>
      <c r="C833" s="12"/>
      <c r="D833" s="12"/>
      <c r="E833" s="3291" t="s">
        <v>352</v>
      </c>
      <c r="F833" s="3291"/>
      <c r="G833" s="3291"/>
      <c r="H833" s="12"/>
      <c r="I833" s="12"/>
      <c r="J833" s="12"/>
      <c r="K833" s="12"/>
      <c r="L833" s="12"/>
      <c r="M833" s="12"/>
      <c r="N833" s="12"/>
      <c r="O833" s="12"/>
      <c r="P833" s="12"/>
      <c r="Q833" s="12"/>
    </row>
    <row r="834" spans="1:17" ht="20.100000000000001" customHeight="1">
      <c r="A834" s="12"/>
      <c r="B834" s="12"/>
      <c r="C834" s="12"/>
      <c r="D834" s="12"/>
      <c r="E834" s="3291"/>
      <c r="F834" s="3291" t="s">
        <v>353</v>
      </c>
      <c r="G834" s="3291"/>
      <c r="H834" s="12"/>
      <c r="I834" s="12"/>
      <c r="J834" s="12"/>
      <c r="K834" s="12"/>
      <c r="L834" s="12"/>
      <c r="M834" s="12"/>
      <c r="N834" s="12"/>
      <c r="O834" s="12"/>
      <c r="P834" s="12"/>
      <c r="Q834" s="12"/>
    </row>
    <row r="835" spans="1:17" ht="20.100000000000001" customHeight="1">
      <c r="A835" s="12"/>
      <c r="B835" s="12"/>
      <c r="C835" s="12"/>
      <c r="D835" s="12"/>
      <c r="E835" s="3291"/>
      <c r="F835" s="3291" t="s">
        <v>354</v>
      </c>
      <c r="G835" s="3291"/>
      <c r="H835" s="12"/>
      <c r="I835" s="12"/>
      <c r="J835" s="12"/>
      <c r="K835" s="12"/>
      <c r="L835" s="12"/>
      <c r="M835" s="12"/>
      <c r="N835" s="12"/>
      <c r="O835" s="12"/>
      <c r="P835" s="12"/>
      <c r="Q835" s="12"/>
    </row>
    <row r="836" spans="1:17" ht="20.100000000000001" customHeight="1">
      <c r="A836" s="12"/>
      <c r="B836" s="12"/>
      <c r="C836" s="12"/>
      <c r="D836" s="12"/>
      <c r="E836" s="3291"/>
      <c r="F836" s="3291" t="s">
        <v>355</v>
      </c>
      <c r="G836" s="3291"/>
      <c r="H836" s="12"/>
      <c r="I836" s="12"/>
      <c r="J836" s="12"/>
      <c r="K836" s="12"/>
      <c r="L836" s="12"/>
      <c r="M836" s="12"/>
      <c r="N836" s="12"/>
      <c r="O836" s="12"/>
      <c r="P836" s="12"/>
      <c r="Q836" s="12"/>
    </row>
    <row r="837" spans="1:17" ht="20.100000000000001" customHeight="1">
      <c r="A837" s="12"/>
      <c r="B837" s="12"/>
      <c r="C837" s="12"/>
      <c r="D837" s="12"/>
      <c r="E837" s="12"/>
      <c r="F837" s="3291" t="s">
        <v>356</v>
      </c>
      <c r="G837" s="12"/>
      <c r="H837" s="12"/>
      <c r="I837" s="12"/>
      <c r="J837" s="12"/>
      <c r="K837" s="12"/>
      <c r="L837" s="12"/>
      <c r="M837" s="12"/>
      <c r="N837" s="12"/>
      <c r="O837" s="12"/>
      <c r="P837" s="12"/>
      <c r="Q837" s="12"/>
    </row>
    <row r="838" spans="1:17" ht="20.100000000000001" customHeight="1">
      <c r="A838" s="12"/>
      <c r="B838" s="12"/>
      <c r="C838" s="12"/>
      <c r="D838" s="12"/>
      <c r="E838" s="3291" t="s">
        <v>357</v>
      </c>
      <c r="F838" s="12"/>
      <c r="G838" s="12"/>
      <c r="H838" s="12"/>
      <c r="I838" s="12"/>
      <c r="J838" s="12"/>
      <c r="K838" s="12"/>
      <c r="L838" s="12"/>
      <c r="M838" s="12"/>
      <c r="N838" s="12"/>
      <c r="O838" s="12"/>
      <c r="P838" s="12"/>
      <c r="Q838" s="12"/>
    </row>
    <row r="839" spans="1:17" ht="20.100000000000001" customHeight="1">
      <c r="A839" s="12"/>
      <c r="B839" s="12"/>
      <c r="C839" s="12"/>
      <c r="D839" s="12"/>
      <c r="E839" s="12"/>
      <c r="F839" s="12"/>
      <c r="G839" s="12"/>
      <c r="H839" s="12"/>
      <c r="I839" s="12"/>
      <c r="J839" s="12"/>
      <c r="K839" s="12"/>
      <c r="L839" s="12"/>
      <c r="M839" s="12"/>
      <c r="N839" s="12"/>
      <c r="O839" s="12"/>
      <c r="P839" s="12"/>
      <c r="Q839" s="12"/>
    </row>
    <row r="840" spans="1:17" ht="20.100000000000001" customHeight="1">
      <c r="A840" s="12"/>
      <c r="B840" s="12"/>
      <c r="C840" s="12"/>
      <c r="D840" s="12"/>
      <c r="E840" s="12"/>
      <c r="F840" s="12"/>
      <c r="G840" s="12"/>
      <c r="H840" s="12"/>
      <c r="I840" s="12"/>
      <c r="J840" s="12"/>
      <c r="K840" s="12"/>
      <c r="L840" s="12"/>
      <c r="M840" s="12"/>
      <c r="N840" s="12"/>
      <c r="O840" s="12"/>
      <c r="P840" s="12"/>
      <c r="Q840" s="12"/>
    </row>
    <row r="841" spans="1:17" ht="20.100000000000001" customHeight="1">
      <c r="A841" s="12"/>
      <c r="B841" s="12"/>
      <c r="C841" s="12"/>
      <c r="D841" s="12"/>
      <c r="E841" s="12"/>
      <c r="F841" s="12"/>
      <c r="G841" s="12"/>
      <c r="H841" s="12"/>
      <c r="I841" s="12"/>
      <c r="J841" s="12"/>
      <c r="K841" s="12"/>
      <c r="L841" s="12"/>
      <c r="M841" s="12"/>
      <c r="N841" s="12"/>
      <c r="O841" s="12"/>
      <c r="P841" s="12"/>
      <c r="Q841" s="12"/>
    </row>
    <row r="842" spans="1:17" ht="20.100000000000001" customHeight="1">
      <c r="A842" s="12"/>
      <c r="B842" s="12"/>
      <c r="C842" s="12"/>
      <c r="D842" s="12"/>
      <c r="E842" s="12"/>
      <c r="F842" s="12"/>
      <c r="G842" s="12"/>
      <c r="H842" s="12"/>
      <c r="I842" s="12"/>
      <c r="J842" s="12"/>
      <c r="K842" s="12"/>
      <c r="L842" s="12"/>
      <c r="M842" s="12"/>
      <c r="N842" s="12"/>
      <c r="O842" s="12"/>
      <c r="P842" s="12"/>
      <c r="Q842" s="12"/>
    </row>
    <row r="843" spans="1:17" ht="20.100000000000001" customHeight="1">
      <c r="A843" s="12"/>
      <c r="B843" s="12"/>
      <c r="C843" s="3292" t="s">
        <v>358</v>
      </c>
      <c r="D843" s="3292"/>
      <c r="E843" s="3292"/>
      <c r="F843" s="3292"/>
      <c r="G843" s="3292"/>
      <c r="H843" s="3292"/>
      <c r="I843" s="3292" t="s">
        <v>359</v>
      </c>
      <c r="J843" s="12"/>
      <c r="K843" s="12"/>
      <c r="L843" s="12"/>
      <c r="M843" s="12"/>
      <c r="N843" s="12"/>
      <c r="O843" s="12"/>
      <c r="P843" s="12"/>
      <c r="Q843" s="12"/>
    </row>
    <row r="844" spans="1:17" ht="20.100000000000001" customHeight="1">
      <c r="A844" s="12"/>
      <c r="B844" s="12"/>
      <c r="C844" s="12"/>
      <c r="D844" s="12"/>
      <c r="E844" s="12"/>
      <c r="F844" s="12"/>
      <c r="G844" s="12"/>
      <c r="H844" s="12"/>
      <c r="I844" s="12"/>
      <c r="J844" s="12"/>
      <c r="K844" s="12"/>
      <c r="L844" s="12"/>
      <c r="M844" s="12"/>
      <c r="N844" s="12"/>
      <c r="O844" s="12"/>
      <c r="P844" s="12"/>
      <c r="Q844" s="12"/>
    </row>
    <row r="845" spans="1:17" ht="20.100000000000001" customHeight="1">
      <c r="A845" s="12"/>
      <c r="B845" s="12"/>
      <c r="C845" s="12"/>
      <c r="D845" s="3292" t="s">
        <v>360</v>
      </c>
      <c r="E845" s="12"/>
      <c r="F845" s="12"/>
      <c r="G845" s="12"/>
      <c r="H845" s="12"/>
      <c r="I845" s="3292"/>
      <c r="J845" s="12"/>
      <c r="K845" s="12"/>
      <c r="L845" s="12"/>
      <c r="M845" s="12"/>
      <c r="N845" s="12"/>
      <c r="O845" s="12"/>
      <c r="P845" s="12"/>
      <c r="Q845" s="12"/>
    </row>
    <row r="846" spans="1:17" ht="20.100000000000001" customHeight="1">
      <c r="A846" s="12"/>
      <c r="B846" s="12"/>
      <c r="C846" s="12"/>
      <c r="D846" s="3292" t="s">
        <v>361</v>
      </c>
      <c r="E846" s="12"/>
      <c r="F846" s="12"/>
      <c r="G846" s="12"/>
      <c r="H846" s="3293" t="s">
        <v>362</v>
      </c>
      <c r="I846" s="3292"/>
      <c r="J846" s="12"/>
      <c r="K846" s="12"/>
      <c r="L846" s="12"/>
      <c r="M846" s="12"/>
      <c r="N846" s="12"/>
      <c r="O846" s="12"/>
      <c r="P846" s="12"/>
      <c r="Q846" s="12"/>
    </row>
    <row r="847" spans="1:17" ht="20.100000000000001" customHeight="1">
      <c r="A847" s="12"/>
      <c r="B847" s="12"/>
      <c r="C847" s="12"/>
      <c r="D847" s="3292" t="s">
        <v>363</v>
      </c>
      <c r="E847" s="12"/>
      <c r="F847" s="12"/>
      <c r="G847" s="12"/>
      <c r="H847" s="3294"/>
      <c r="I847" s="3294" t="s">
        <v>612</v>
      </c>
      <c r="J847" s="12"/>
      <c r="K847" s="12"/>
      <c r="L847" s="12"/>
      <c r="M847" s="12"/>
      <c r="N847" s="12"/>
      <c r="O847" s="12"/>
      <c r="P847" s="12"/>
      <c r="Q847" s="12"/>
    </row>
    <row r="848" spans="1:17" ht="20.100000000000001" customHeight="1">
      <c r="A848" s="12"/>
      <c r="B848" s="12"/>
      <c r="C848" s="12"/>
      <c r="D848" s="3292" t="s">
        <v>362</v>
      </c>
      <c r="E848" s="12"/>
      <c r="F848" s="12"/>
      <c r="G848" s="12"/>
      <c r="H848" s="3294"/>
      <c r="I848" s="3294" t="s">
        <v>613</v>
      </c>
      <c r="J848" s="12"/>
      <c r="K848" s="12"/>
      <c r="L848" s="12"/>
      <c r="M848" s="12"/>
      <c r="N848" s="12"/>
      <c r="O848" s="12"/>
      <c r="P848" s="12"/>
      <c r="Q848" s="12"/>
    </row>
    <row r="849" spans="1:17" ht="20.100000000000001" customHeight="1">
      <c r="A849" s="12"/>
      <c r="B849" s="12"/>
      <c r="C849" s="12"/>
      <c r="D849" s="3292" t="s">
        <v>17</v>
      </c>
      <c r="E849" s="12"/>
      <c r="F849" s="12"/>
      <c r="G849" s="12"/>
      <c r="H849" s="3293" t="s">
        <v>364</v>
      </c>
      <c r="I849" s="12"/>
      <c r="J849" s="12"/>
      <c r="K849" s="12"/>
      <c r="L849" s="12"/>
      <c r="M849" s="12"/>
      <c r="N849" s="12"/>
      <c r="O849" s="12"/>
      <c r="P849" s="12"/>
      <c r="Q849" s="12"/>
    </row>
    <row r="850" spans="1:17" ht="20.100000000000001" customHeight="1">
      <c r="A850" s="12"/>
      <c r="B850" s="12"/>
      <c r="C850" s="12"/>
      <c r="D850" s="3292" t="s">
        <v>365</v>
      </c>
      <c r="E850" s="12"/>
      <c r="F850" s="12"/>
      <c r="G850" s="12"/>
      <c r="H850" s="3294"/>
      <c r="I850" s="3294" t="s">
        <v>366</v>
      </c>
      <c r="J850" s="12"/>
      <c r="K850" s="12"/>
      <c r="L850" s="3292"/>
      <c r="M850" s="12"/>
      <c r="N850" s="12"/>
      <c r="O850" s="12"/>
      <c r="P850" s="12"/>
      <c r="Q850" s="12"/>
    </row>
    <row r="851" spans="1:17" ht="20.100000000000001" customHeight="1">
      <c r="A851" s="12"/>
      <c r="B851" s="12"/>
      <c r="C851" s="12"/>
      <c r="D851" s="12"/>
      <c r="E851" s="12"/>
      <c r="F851" s="12"/>
      <c r="G851" s="12"/>
      <c r="H851" s="3293" t="s">
        <v>367</v>
      </c>
      <c r="I851" s="3292"/>
      <c r="J851" s="3292"/>
      <c r="K851" s="12"/>
      <c r="L851" s="3292"/>
      <c r="M851" s="12"/>
      <c r="N851" s="12"/>
      <c r="O851" s="12"/>
      <c r="P851" s="12"/>
      <c r="Q851" s="12"/>
    </row>
    <row r="852" spans="1:17" ht="20.100000000000001" customHeight="1">
      <c r="A852" s="12"/>
      <c r="B852" s="12"/>
      <c r="C852" s="12"/>
      <c r="D852" s="3292" t="s">
        <v>368</v>
      </c>
      <c r="E852" s="12"/>
      <c r="F852" s="12"/>
      <c r="G852" s="12"/>
      <c r="H852" s="3294"/>
      <c r="I852" s="3294" t="s">
        <v>369</v>
      </c>
      <c r="J852" s="3294"/>
      <c r="K852" s="12"/>
      <c r="L852" s="3292"/>
      <c r="M852" s="12"/>
      <c r="N852" s="12"/>
      <c r="O852" s="12"/>
      <c r="P852" s="12"/>
      <c r="Q852" s="12"/>
    </row>
    <row r="853" spans="1:17" ht="20.100000000000001" customHeight="1">
      <c r="A853" s="12"/>
      <c r="B853" s="12"/>
      <c r="C853" s="12"/>
      <c r="D853" s="3292" t="s">
        <v>361</v>
      </c>
      <c r="E853" s="12"/>
      <c r="F853" s="12"/>
      <c r="G853" s="12"/>
      <c r="H853" s="3293" t="s">
        <v>370</v>
      </c>
      <c r="I853" s="3292"/>
      <c r="J853" s="12"/>
      <c r="K853" s="12"/>
      <c r="L853" s="3292"/>
      <c r="M853" s="12"/>
      <c r="N853" s="12"/>
      <c r="O853" s="12"/>
      <c r="P853" s="12"/>
      <c r="Q853" s="12"/>
    </row>
    <row r="854" spans="1:17" ht="20.100000000000001" customHeight="1">
      <c r="A854" s="12"/>
      <c r="B854" s="12"/>
      <c r="C854" s="12"/>
      <c r="D854" s="3292" t="s">
        <v>363</v>
      </c>
      <c r="E854" s="12"/>
      <c r="F854" s="12"/>
      <c r="G854" s="12"/>
      <c r="H854" s="3294"/>
      <c r="I854" s="3294" t="s">
        <v>371</v>
      </c>
      <c r="J854" s="12"/>
      <c r="K854" s="12"/>
      <c r="L854" s="3292"/>
      <c r="M854" s="12"/>
      <c r="N854" s="12"/>
      <c r="O854" s="12"/>
      <c r="P854" s="12"/>
      <c r="Q854" s="12"/>
    </row>
    <row r="855" spans="1:17" ht="20.100000000000001" customHeight="1">
      <c r="A855" s="12"/>
      <c r="B855" s="12"/>
      <c r="C855" s="12"/>
      <c r="D855" s="3292" t="s">
        <v>362</v>
      </c>
      <c r="E855" s="12"/>
      <c r="F855" s="12"/>
      <c r="G855" s="12"/>
      <c r="H855" s="3293" t="s">
        <v>372</v>
      </c>
      <c r="I855" s="3292"/>
      <c r="J855" s="12"/>
      <c r="K855" s="12"/>
      <c r="L855" s="3292"/>
      <c r="M855" s="12"/>
      <c r="N855" s="12"/>
      <c r="O855" s="12"/>
      <c r="P855" s="12"/>
      <c r="Q855" s="12"/>
    </row>
    <row r="856" spans="1:17" ht="20.100000000000001" customHeight="1">
      <c r="A856" s="12"/>
      <c r="B856" s="12"/>
      <c r="C856" s="12"/>
      <c r="D856" s="3292" t="s">
        <v>17</v>
      </c>
      <c r="E856" s="12"/>
      <c r="F856" s="12"/>
      <c r="G856" s="12"/>
      <c r="H856" s="3294"/>
      <c r="I856" s="3294" t="s">
        <v>373</v>
      </c>
      <c r="J856" s="12"/>
      <c r="K856" s="12"/>
      <c r="L856" s="3292"/>
      <c r="M856" s="12"/>
      <c r="N856" s="12"/>
      <c r="O856" s="12"/>
      <c r="P856" s="12"/>
      <c r="Q856" s="12"/>
    </row>
    <row r="857" spans="1:17" ht="20.100000000000001" customHeight="1">
      <c r="A857" s="12"/>
      <c r="B857" s="12"/>
      <c r="C857" s="12"/>
      <c r="D857" s="3292" t="s">
        <v>365</v>
      </c>
      <c r="E857" s="12"/>
      <c r="F857" s="12"/>
      <c r="G857" s="12"/>
      <c r="H857" s="3293" t="s">
        <v>374</v>
      </c>
      <c r="I857" s="3292"/>
      <c r="J857" s="12"/>
      <c r="K857" s="12"/>
      <c r="L857" s="12"/>
      <c r="M857" s="12"/>
      <c r="N857" s="12"/>
      <c r="O857" s="12"/>
      <c r="P857" s="12"/>
      <c r="Q857" s="12"/>
    </row>
    <row r="858" spans="1:17" ht="20.100000000000001" customHeight="1">
      <c r="A858" s="12"/>
      <c r="B858" s="12"/>
      <c r="C858" s="12"/>
      <c r="D858" s="3292"/>
      <c r="E858" s="12"/>
      <c r="F858" s="12"/>
      <c r="G858" s="12"/>
      <c r="H858" s="3294"/>
      <c r="I858" s="3294" t="s">
        <v>375</v>
      </c>
      <c r="J858" s="12"/>
      <c r="K858" s="12"/>
      <c r="L858" s="3292"/>
      <c r="M858" s="12"/>
      <c r="N858" s="12"/>
      <c r="O858" s="12"/>
      <c r="P858" s="12"/>
      <c r="Q858" s="12"/>
    </row>
    <row r="859" spans="1:17" ht="20.100000000000001" customHeight="1">
      <c r="A859" s="12"/>
      <c r="B859" s="12"/>
      <c r="C859" s="12"/>
      <c r="D859" s="3292" t="s">
        <v>376</v>
      </c>
      <c r="E859" s="12"/>
      <c r="F859" s="12"/>
      <c r="G859" s="12"/>
      <c r="H859" s="3294"/>
      <c r="I859" s="3294" t="s">
        <v>377</v>
      </c>
      <c r="J859" s="12"/>
      <c r="K859" s="12"/>
      <c r="L859" s="12"/>
      <c r="M859" s="12"/>
      <c r="N859" s="12"/>
      <c r="O859" s="12"/>
      <c r="P859" s="12"/>
      <c r="Q859" s="12"/>
    </row>
    <row r="860" spans="1:17" ht="20.100000000000001" customHeight="1">
      <c r="A860" s="12"/>
      <c r="B860" s="12"/>
      <c r="C860" s="12"/>
      <c r="D860" s="3292" t="s">
        <v>361</v>
      </c>
      <c r="E860" s="12"/>
      <c r="F860" s="12"/>
      <c r="G860" s="12"/>
      <c r="H860" s="3294"/>
      <c r="I860" s="3294" t="s">
        <v>378</v>
      </c>
      <c r="J860" s="12"/>
      <c r="K860" s="12"/>
      <c r="L860" s="12"/>
      <c r="M860" s="12"/>
      <c r="N860" s="12"/>
      <c r="O860" s="12"/>
      <c r="P860" s="12"/>
      <c r="Q860" s="12"/>
    </row>
    <row r="861" spans="1:17" ht="20.100000000000001" customHeight="1">
      <c r="A861" s="12"/>
      <c r="B861" s="12"/>
      <c r="C861" s="12"/>
      <c r="D861" s="3292" t="s">
        <v>363</v>
      </c>
      <c r="E861" s="12"/>
      <c r="F861" s="12"/>
      <c r="G861" s="12"/>
      <c r="H861" s="3294"/>
      <c r="I861" s="3294" t="s">
        <v>379</v>
      </c>
      <c r="J861" s="12"/>
      <c r="K861" s="12"/>
      <c r="L861" s="12"/>
      <c r="M861" s="12"/>
      <c r="N861" s="12"/>
      <c r="O861" s="12"/>
      <c r="P861" s="12"/>
      <c r="Q861" s="12"/>
    </row>
    <row r="862" spans="1:17" ht="20.100000000000001" customHeight="1">
      <c r="A862" s="12"/>
      <c r="B862" s="12"/>
      <c r="C862" s="12"/>
      <c r="D862" s="3292" t="s">
        <v>362</v>
      </c>
      <c r="E862" s="12"/>
      <c r="F862" s="12"/>
      <c r="G862" s="12"/>
      <c r="H862" s="12"/>
      <c r="I862" s="12"/>
      <c r="J862" s="12"/>
      <c r="K862" s="12"/>
      <c r="L862" s="12"/>
      <c r="M862" s="12"/>
      <c r="N862" s="12"/>
      <c r="O862" s="12"/>
      <c r="P862" s="12"/>
      <c r="Q862" s="12"/>
    </row>
    <row r="863" spans="1:17" ht="20.100000000000001" customHeight="1">
      <c r="A863" s="12"/>
      <c r="B863" s="12"/>
      <c r="C863" s="12"/>
      <c r="D863" s="3295" t="s">
        <v>611</v>
      </c>
      <c r="E863" s="3295"/>
      <c r="F863" s="12"/>
      <c r="G863" s="12"/>
      <c r="H863" s="12"/>
      <c r="I863" s="12"/>
      <c r="J863" s="12"/>
      <c r="K863" s="12"/>
      <c r="L863" s="12"/>
      <c r="M863" s="12"/>
      <c r="N863" s="12"/>
      <c r="O863" s="12"/>
      <c r="P863" s="12"/>
      <c r="Q863" s="12"/>
    </row>
    <row r="864" spans="1:17" ht="20.100000000000001" customHeight="1">
      <c r="A864" s="12"/>
      <c r="B864" s="12"/>
      <c r="C864" s="12"/>
      <c r="D864" s="3292" t="s">
        <v>17</v>
      </c>
      <c r="E864" s="12"/>
      <c r="F864" s="12"/>
      <c r="G864" s="12"/>
      <c r="H864" s="12"/>
      <c r="I864" s="12"/>
      <c r="J864" s="12"/>
      <c r="K864" s="12"/>
      <c r="L864" s="12"/>
      <c r="M864" s="12"/>
      <c r="N864" s="12"/>
      <c r="O864" s="12"/>
      <c r="P864" s="12"/>
      <c r="Q864" s="12"/>
    </row>
    <row r="865" spans="1:17" ht="20.100000000000001" customHeight="1">
      <c r="A865" s="12"/>
      <c r="B865" s="12"/>
      <c r="C865" s="12"/>
      <c r="D865" s="3292" t="s">
        <v>365</v>
      </c>
      <c r="E865" s="12"/>
      <c r="F865" s="12"/>
      <c r="G865" s="12"/>
      <c r="H865" s="12"/>
      <c r="I865" s="12"/>
      <c r="J865" s="12"/>
      <c r="K865" s="12"/>
      <c r="L865" s="12"/>
      <c r="M865" s="12"/>
      <c r="N865" s="12"/>
      <c r="O865" s="12"/>
      <c r="P865" s="12"/>
      <c r="Q865" s="12"/>
    </row>
    <row r="866" spans="1:17" ht="20.100000000000001" customHeight="1">
      <c r="A866" s="12"/>
      <c r="B866" s="12"/>
      <c r="C866" s="12"/>
      <c r="D866" s="3292"/>
      <c r="E866" s="12"/>
      <c r="F866" s="12"/>
      <c r="G866" s="12"/>
      <c r="H866" s="12"/>
      <c r="I866" s="12"/>
      <c r="J866" s="12"/>
      <c r="K866" s="12"/>
      <c r="L866" s="12"/>
      <c r="M866" s="12"/>
      <c r="N866" s="12"/>
      <c r="O866" s="12"/>
      <c r="P866" s="12"/>
      <c r="Q866" s="12"/>
    </row>
    <row r="867" spans="1:17" ht="20.100000000000001" customHeight="1">
      <c r="A867" s="12"/>
      <c r="B867" s="12"/>
      <c r="C867" s="12"/>
      <c r="D867" s="3292" t="s">
        <v>380</v>
      </c>
      <c r="E867" s="12"/>
      <c r="F867" s="12"/>
      <c r="G867" s="12"/>
      <c r="H867" s="12"/>
      <c r="I867" s="12"/>
      <c r="J867" s="12"/>
      <c r="K867" s="12"/>
      <c r="L867" s="12"/>
      <c r="M867" s="12"/>
      <c r="N867" s="12"/>
      <c r="O867" s="12"/>
      <c r="P867" s="12"/>
      <c r="Q867" s="12"/>
    </row>
    <row r="868" spans="1:17" ht="20.100000000000001" customHeight="1">
      <c r="A868" s="12"/>
      <c r="B868" s="12"/>
      <c r="C868" s="12"/>
      <c r="D868" s="3292" t="s">
        <v>361</v>
      </c>
      <c r="E868" s="12"/>
      <c r="F868" s="12"/>
      <c r="G868" s="12"/>
      <c r="H868" s="12"/>
      <c r="I868" s="12"/>
      <c r="J868" s="12"/>
      <c r="K868" s="12"/>
      <c r="L868" s="12"/>
      <c r="M868" s="12"/>
      <c r="N868" s="12"/>
      <c r="O868" s="12"/>
      <c r="P868" s="12"/>
      <c r="Q868" s="12"/>
    </row>
    <row r="869" spans="1:17" ht="20.100000000000001" customHeight="1">
      <c r="A869" s="12"/>
      <c r="B869" s="12"/>
      <c r="C869" s="12"/>
      <c r="D869" s="3292" t="s">
        <v>363</v>
      </c>
      <c r="E869" s="12"/>
      <c r="F869" s="12"/>
      <c r="G869" s="12"/>
      <c r="H869" s="12"/>
      <c r="I869" s="12"/>
      <c r="J869" s="12"/>
      <c r="K869" s="12"/>
      <c r="L869" s="12"/>
      <c r="M869" s="12"/>
      <c r="N869" s="12"/>
      <c r="O869" s="12"/>
      <c r="P869" s="12"/>
      <c r="Q869" s="12"/>
    </row>
    <row r="870" spans="1:17" ht="20.100000000000001" customHeight="1">
      <c r="A870" s="12"/>
      <c r="B870" s="12"/>
      <c r="C870" s="12"/>
      <c r="D870" s="3292" t="s">
        <v>362</v>
      </c>
      <c r="E870" s="12"/>
      <c r="F870" s="12"/>
      <c r="G870" s="12"/>
      <c r="H870" s="12"/>
      <c r="I870" s="12"/>
      <c r="J870" s="12"/>
      <c r="K870" s="12"/>
      <c r="L870" s="12"/>
      <c r="M870" s="12"/>
      <c r="N870" s="12"/>
      <c r="O870" s="12"/>
      <c r="P870" s="12"/>
      <c r="Q870" s="12"/>
    </row>
    <row r="871" spans="1:17" ht="20.100000000000001" customHeight="1">
      <c r="A871" s="12"/>
      <c r="B871" s="12"/>
      <c r="C871" s="12"/>
      <c r="D871" s="3292" t="s">
        <v>17</v>
      </c>
      <c r="E871" s="12"/>
      <c r="F871" s="12"/>
      <c r="G871" s="12"/>
      <c r="H871" s="12"/>
      <c r="I871" s="12"/>
      <c r="J871" s="12"/>
      <c r="K871" s="12"/>
      <c r="L871" s="12"/>
      <c r="M871" s="12"/>
      <c r="N871" s="12"/>
      <c r="O871" s="12"/>
      <c r="P871" s="12"/>
      <c r="Q871" s="12"/>
    </row>
    <row r="872" spans="1:17" ht="20.100000000000001" customHeight="1">
      <c r="A872" s="12"/>
      <c r="B872" s="12"/>
      <c r="C872" s="12"/>
      <c r="D872" s="3292" t="s">
        <v>365</v>
      </c>
      <c r="E872" s="12"/>
      <c r="F872" s="12"/>
      <c r="G872" s="12"/>
      <c r="H872" s="12"/>
      <c r="I872" s="12"/>
      <c r="J872" s="12"/>
      <c r="K872" s="12"/>
      <c r="L872" s="12"/>
      <c r="M872" s="12"/>
      <c r="N872" s="12"/>
      <c r="O872" s="12"/>
      <c r="P872" s="12"/>
      <c r="Q872" s="12"/>
    </row>
    <row r="873" spans="1:17" ht="20.100000000000001" customHeight="1">
      <c r="A873" s="12"/>
      <c r="B873" s="12"/>
      <c r="C873" s="12"/>
      <c r="D873" s="3292"/>
      <c r="E873" s="12"/>
      <c r="F873" s="12"/>
      <c r="G873" s="12"/>
      <c r="H873" s="12"/>
      <c r="I873" s="12"/>
      <c r="J873" s="12"/>
      <c r="K873" s="12"/>
      <c r="L873" s="12"/>
      <c r="M873" s="12"/>
      <c r="N873" s="12"/>
      <c r="O873" s="12"/>
      <c r="P873" s="12"/>
      <c r="Q873" s="12"/>
    </row>
    <row r="874" spans="1:17" s="9" customFormat="1">
      <c r="A874" s="590"/>
      <c r="B874" s="3296"/>
      <c r="C874" s="3296"/>
      <c r="D874" s="3296"/>
      <c r="E874" s="3296"/>
      <c r="F874" s="3296"/>
      <c r="G874" s="3296"/>
      <c r="H874" s="3296"/>
      <c r="I874" s="3296"/>
      <c r="J874" s="3296"/>
      <c r="K874" s="3296"/>
      <c r="L874" s="3296"/>
      <c r="M874" s="3296"/>
      <c r="N874" s="3296"/>
      <c r="O874" s="3296"/>
      <c r="P874" s="3296"/>
      <c r="Q874" s="3296"/>
    </row>
    <row r="875" spans="1:17" s="9" customFormat="1" ht="18">
      <c r="A875" s="12"/>
      <c r="B875" s="11"/>
      <c r="C875" s="3297" t="s">
        <v>2026</v>
      </c>
      <c r="D875" s="11"/>
      <c r="E875" s="11"/>
      <c r="F875" s="11"/>
      <c r="G875" s="11"/>
      <c r="H875" s="11"/>
      <c r="I875" s="11"/>
      <c r="J875" s="11"/>
      <c r="K875" s="11"/>
      <c r="L875" s="11"/>
      <c r="M875" s="11"/>
      <c r="N875" s="11"/>
      <c r="O875" s="11"/>
      <c r="P875" s="11"/>
      <c r="Q875" s="11"/>
    </row>
    <row r="876" spans="1:17" s="9" customFormat="1">
      <c r="A876" s="12"/>
      <c r="B876" s="11"/>
      <c r="C876" s="11"/>
      <c r="D876" s="11"/>
      <c r="E876" s="11"/>
      <c r="F876" s="11"/>
      <c r="G876" s="11"/>
      <c r="H876" s="11"/>
      <c r="I876" s="11"/>
      <c r="J876" s="11"/>
      <c r="K876" s="11"/>
      <c r="L876" s="11"/>
      <c r="M876" s="12"/>
      <c r="N876" s="12"/>
      <c r="O876" s="12"/>
      <c r="P876" s="12"/>
      <c r="Q876" s="12"/>
    </row>
    <row r="877" spans="1:17" ht="18">
      <c r="A877" s="4"/>
      <c r="B877" s="4"/>
      <c r="C877" s="3297" t="s">
        <v>2027</v>
      </c>
      <c r="D877" s="4"/>
      <c r="E877" s="4"/>
      <c r="F877" s="4"/>
      <c r="G877" s="4"/>
      <c r="H877" s="4"/>
      <c r="I877" s="4"/>
      <c r="J877" s="4"/>
      <c r="K877" s="4"/>
      <c r="L877" s="4"/>
      <c r="M877" s="4"/>
      <c r="N877" s="4"/>
      <c r="O877" s="4"/>
      <c r="P877" s="4"/>
      <c r="Q877" s="4"/>
    </row>
    <row r="878" spans="1:17">
      <c r="A878" s="4"/>
      <c r="B878" s="4"/>
      <c r="C878" s="4"/>
      <c r="D878" s="4"/>
      <c r="E878" s="4"/>
      <c r="F878" s="4"/>
      <c r="G878" s="4"/>
      <c r="H878" s="4"/>
      <c r="I878" s="4"/>
      <c r="J878" s="4"/>
      <c r="K878" s="4"/>
      <c r="L878" s="4"/>
      <c r="M878" s="4"/>
      <c r="N878" s="4"/>
      <c r="O878" s="4"/>
      <c r="P878" s="4"/>
      <c r="Q878" s="4"/>
    </row>
    <row r="879" spans="1:17">
      <c r="A879" s="1927"/>
      <c r="B879" s="1928"/>
      <c r="C879" s="1929"/>
      <c r="D879" s="1929"/>
      <c r="E879" s="1929"/>
      <c r="F879" s="1929"/>
      <c r="G879" s="1929"/>
      <c r="H879" s="1929"/>
      <c r="I879" s="1929"/>
      <c r="J879" s="1928"/>
      <c r="K879" s="1928"/>
      <c r="L879" s="1928"/>
      <c r="M879" s="1927"/>
      <c r="N879" s="1927"/>
      <c r="O879" s="1927"/>
      <c r="P879" s="1927"/>
      <c r="Q879" s="1927"/>
    </row>
    <row r="881" spans="1:17" ht="20.100000000000001" customHeight="1">
      <c r="A881" s="12"/>
      <c r="B881" s="12"/>
      <c r="M881" s="12"/>
      <c r="N881" s="12"/>
      <c r="O881" s="12"/>
      <c r="P881" s="12"/>
      <c r="Q881" s="12"/>
    </row>
    <row r="882" spans="1:17" ht="20.100000000000001" customHeight="1">
      <c r="A882" s="12"/>
      <c r="B882" s="12"/>
      <c r="M882" s="12"/>
      <c r="N882" s="12"/>
      <c r="O882" s="12"/>
      <c r="P882" s="12"/>
      <c r="Q882" s="12"/>
    </row>
    <row r="883" spans="1:17" ht="20.100000000000001" customHeight="1">
      <c r="A883" s="12"/>
      <c r="B883" s="12"/>
      <c r="M883" s="12"/>
      <c r="N883" s="12"/>
      <c r="O883" s="12"/>
      <c r="P883" s="12"/>
      <c r="Q883" s="12"/>
    </row>
    <row r="884" spans="1:17" ht="20.100000000000001" customHeight="1">
      <c r="A884" s="12"/>
      <c r="B884" s="12"/>
      <c r="M884" s="12"/>
      <c r="N884" s="12"/>
      <c r="O884" s="12"/>
      <c r="P884" s="12"/>
      <c r="Q884" s="12"/>
    </row>
    <row r="885" spans="1:17" ht="20.100000000000001" customHeight="1">
      <c r="A885" s="12"/>
      <c r="B885" s="12"/>
      <c r="M885" s="12"/>
      <c r="N885" s="12"/>
      <c r="O885" s="12"/>
      <c r="P885" s="12"/>
      <c r="Q885" s="12"/>
    </row>
    <row r="886" spans="1:17" ht="20.100000000000001" customHeight="1">
      <c r="A886" s="12"/>
      <c r="B886" s="12"/>
      <c r="M886" s="12"/>
      <c r="N886" s="12"/>
      <c r="O886" s="12"/>
      <c r="P886" s="12"/>
      <c r="Q886" s="12"/>
    </row>
    <row r="887" spans="1:17" ht="20.100000000000001" customHeight="1">
      <c r="A887" s="12"/>
      <c r="B887" s="12"/>
      <c r="M887" s="12"/>
      <c r="N887" s="12"/>
      <c r="O887" s="12"/>
      <c r="P887" s="12"/>
      <c r="Q887" s="12"/>
    </row>
    <row r="888" spans="1:17" ht="20.100000000000001" customHeight="1">
      <c r="A888" s="12"/>
      <c r="B888" s="12"/>
      <c r="M888" s="12"/>
      <c r="N888" s="12"/>
      <c r="O888" s="12"/>
      <c r="P888" s="12"/>
      <c r="Q888" s="12"/>
    </row>
    <row r="889" spans="1:17" ht="20.100000000000001" customHeight="1">
      <c r="A889" s="12"/>
      <c r="B889" s="12"/>
      <c r="M889" s="12"/>
      <c r="N889" s="12"/>
      <c r="O889" s="12"/>
      <c r="P889" s="12"/>
      <c r="Q889" s="12"/>
    </row>
    <row r="890" spans="1:17" ht="20.100000000000001" customHeight="1">
      <c r="A890" s="12"/>
      <c r="B890" s="12"/>
      <c r="M890" s="12"/>
      <c r="N890" s="12"/>
      <c r="O890" s="12"/>
      <c r="P890" s="12"/>
      <c r="Q890" s="12"/>
    </row>
    <row r="891" spans="1:17">
      <c r="A891" s="12"/>
      <c r="B891" s="11"/>
      <c r="M891" s="12"/>
      <c r="N891" s="12"/>
      <c r="O891" s="12"/>
      <c r="P891" s="12"/>
      <c r="Q891" s="12"/>
    </row>
    <row r="892" spans="1:17">
      <c r="A892" s="12"/>
      <c r="B892" s="11"/>
      <c r="M892" s="12"/>
      <c r="N892" s="12"/>
      <c r="O892" s="12"/>
      <c r="P892" s="12"/>
      <c r="Q892" s="12"/>
    </row>
    <row r="893" spans="1:17">
      <c r="A893" s="12"/>
      <c r="B893" s="11"/>
      <c r="M893" s="12"/>
      <c r="N893" s="12"/>
      <c r="O893" s="12"/>
      <c r="P893" s="12"/>
      <c r="Q893" s="12"/>
    </row>
    <row r="894" spans="1:17">
      <c r="A894" s="12"/>
      <c r="B894" s="11"/>
      <c r="M894" s="12"/>
      <c r="N894" s="12"/>
      <c r="O894" s="12"/>
      <c r="P894" s="12"/>
      <c r="Q894" s="12"/>
    </row>
  </sheetData>
  <mergeCells count="589">
    <mergeCell ref="B826:N826"/>
    <mergeCell ref="A830:Q831"/>
    <mergeCell ref="F820:G820"/>
    <mergeCell ref="I820:J820"/>
    <mergeCell ref="L820:M820"/>
    <mergeCell ref="B822:N823"/>
    <mergeCell ref="C824:N824"/>
    <mergeCell ref="C825:N825"/>
    <mergeCell ref="A794:A826"/>
    <mergeCell ref="B794:N794"/>
    <mergeCell ref="B795:N798"/>
    <mergeCell ref="B799:N799"/>
    <mergeCell ref="L800:M800"/>
    <mergeCell ref="L801:M802"/>
    <mergeCell ref="B808:N808"/>
    <mergeCell ref="L809:M809"/>
    <mergeCell ref="L810:M810"/>
    <mergeCell ref="C820:D820"/>
    <mergeCell ref="C788:N788"/>
    <mergeCell ref="C789:N789"/>
    <mergeCell ref="B790:N790"/>
    <mergeCell ref="A792:A793"/>
    <mergeCell ref="B792:M793"/>
    <mergeCell ref="N792:N793"/>
    <mergeCell ref="L772:M772"/>
    <mergeCell ref="C784:D784"/>
    <mergeCell ref="F784:G784"/>
    <mergeCell ref="I784:J784"/>
    <mergeCell ref="L784:M784"/>
    <mergeCell ref="B786:N787"/>
    <mergeCell ref="B749:N749"/>
    <mergeCell ref="J753:L753"/>
    <mergeCell ref="A763:A764"/>
    <mergeCell ref="B763:M764"/>
    <mergeCell ref="N763:N764"/>
    <mergeCell ref="A765:A790"/>
    <mergeCell ref="B765:N765"/>
    <mergeCell ref="B766:N769"/>
    <mergeCell ref="B770:N770"/>
    <mergeCell ref="L771:M771"/>
    <mergeCell ref="C737:D737"/>
    <mergeCell ref="E737:F737"/>
    <mergeCell ref="C738:D738"/>
    <mergeCell ref="E738:F738"/>
    <mergeCell ref="C741:M743"/>
    <mergeCell ref="B747:N747"/>
    <mergeCell ref="C734:D734"/>
    <mergeCell ref="E734:F734"/>
    <mergeCell ref="C735:D735"/>
    <mergeCell ref="E735:F735"/>
    <mergeCell ref="C736:D736"/>
    <mergeCell ref="E736:F736"/>
    <mergeCell ref="C731:D731"/>
    <mergeCell ref="E731:F731"/>
    <mergeCell ref="C732:D732"/>
    <mergeCell ref="E732:F732"/>
    <mergeCell ref="C733:D733"/>
    <mergeCell ref="E733:F733"/>
    <mergeCell ref="C728:D728"/>
    <mergeCell ref="E728:F728"/>
    <mergeCell ref="C729:D729"/>
    <mergeCell ref="E729:F729"/>
    <mergeCell ref="C730:D730"/>
    <mergeCell ref="E730:F730"/>
    <mergeCell ref="C724:D725"/>
    <mergeCell ref="E724:F725"/>
    <mergeCell ref="G724:G725"/>
    <mergeCell ref="H724:M725"/>
    <mergeCell ref="C726:M726"/>
    <mergeCell ref="C727:D727"/>
    <mergeCell ref="E727:F727"/>
    <mergeCell ref="C718:D718"/>
    <mergeCell ref="E718:F718"/>
    <mergeCell ref="G718:I718"/>
    <mergeCell ref="C722:D723"/>
    <mergeCell ref="E722:F723"/>
    <mergeCell ref="G722:G723"/>
    <mergeCell ref="H722:M722"/>
    <mergeCell ref="C715:D716"/>
    <mergeCell ref="E715:F716"/>
    <mergeCell ref="G715:I716"/>
    <mergeCell ref="M715:M716"/>
    <mergeCell ref="C717:D717"/>
    <mergeCell ref="E717:F717"/>
    <mergeCell ref="G717:I717"/>
    <mergeCell ref="C710:D710"/>
    <mergeCell ref="E710:F710"/>
    <mergeCell ref="C711:D711"/>
    <mergeCell ref="E711:F711"/>
    <mergeCell ref="C713:M713"/>
    <mergeCell ref="E714:M714"/>
    <mergeCell ref="C704:M704"/>
    <mergeCell ref="C705:M705"/>
    <mergeCell ref="E706:M706"/>
    <mergeCell ref="C707:M707"/>
    <mergeCell ref="C708:D709"/>
    <mergeCell ref="E708:F709"/>
    <mergeCell ref="K692:L693"/>
    <mergeCell ref="C694:C695"/>
    <mergeCell ref="D694:D695"/>
    <mergeCell ref="E694:F695"/>
    <mergeCell ref="G694:G695"/>
    <mergeCell ref="H694:H695"/>
    <mergeCell ref="J694:J695"/>
    <mergeCell ref="K694:L695"/>
    <mergeCell ref="I689:I690"/>
    <mergeCell ref="J689:J690"/>
    <mergeCell ref="C692:C693"/>
    <mergeCell ref="D692:D693"/>
    <mergeCell ref="E692:F693"/>
    <mergeCell ref="G692:G693"/>
    <mergeCell ref="H692:H693"/>
    <mergeCell ref="I692:J693"/>
    <mergeCell ref="C686:F687"/>
    <mergeCell ref="G686:H687"/>
    <mergeCell ref="I686:I687"/>
    <mergeCell ref="J686:K687"/>
    <mergeCell ref="L686:L687"/>
    <mergeCell ref="C689:D690"/>
    <mergeCell ref="E689:E690"/>
    <mergeCell ref="F689:F690"/>
    <mergeCell ref="G689:G690"/>
    <mergeCell ref="H689:H690"/>
    <mergeCell ref="D667:F667"/>
    <mergeCell ref="D669:F669"/>
    <mergeCell ref="D671:F671"/>
    <mergeCell ref="C676:L676"/>
    <mergeCell ref="C678:L681"/>
    <mergeCell ref="C682:L685"/>
    <mergeCell ref="C654:C656"/>
    <mergeCell ref="D655:F655"/>
    <mergeCell ref="D656:F656"/>
    <mergeCell ref="C658:C663"/>
    <mergeCell ref="D659:F659"/>
    <mergeCell ref="D660:F660"/>
    <mergeCell ref="D661:F661"/>
    <mergeCell ref="D662:F662"/>
    <mergeCell ref="D663:F663"/>
    <mergeCell ref="C644:E644"/>
    <mergeCell ref="C648:L648"/>
    <mergeCell ref="C649:L649"/>
    <mergeCell ref="C650:L650"/>
    <mergeCell ref="C651:L651"/>
    <mergeCell ref="C652:L652"/>
    <mergeCell ref="C642:E642"/>
    <mergeCell ref="H642:I642"/>
    <mergeCell ref="K642:L642"/>
    <mergeCell ref="C643:E643"/>
    <mergeCell ref="H643:I643"/>
    <mergeCell ref="K643:L643"/>
    <mergeCell ref="C640:E640"/>
    <mergeCell ref="H640:I640"/>
    <mergeCell ref="K640:L640"/>
    <mergeCell ref="C641:E641"/>
    <mergeCell ref="H641:I641"/>
    <mergeCell ref="K641:L641"/>
    <mergeCell ref="C638:E638"/>
    <mergeCell ref="H638:I638"/>
    <mergeCell ref="K638:L638"/>
    <mergeCell ref="C639:E639"/>
    <mergeCell ref="H639:I639"/>
    <mergeCell ref="K639:L639"/>
    <mergeCell ref="C636:E636"/>
    <mergeCell ref="H636:I636"/>
    <mergeCell ref="K636:L636"/>
    <mergeCell ref="C637:E637"/>
    <mergeCell ref="H637:I637"/>
    <mergeCell ref="K637:L637"/>
    <mergeCell ref="B613:F613"/>
    <mergeCell ref="B617:G617"/>
    <mergeCell ref="B618:G618"/>
    <mergeCell ref="B624:F624"/>
    <mergeCell ref="B628:E628"/>
    <mergeCell ref="C635:L635"/>
    <mergeCell ref="G581:H581"/>
    <mergeCell ref="G582:H582"/>
    <mergeCell ref="G586:H586"/>
    <mergeCell ref="G587:H587"/>
    <mergeCell ref="B604:G604"/>
    <mergeCell ref="B610:E610"/>
    <mergeCell ref="M569:N569"/>
    <mergeCell ref="G570:H571"/>
    <mergeCell ref="M570:N570"/>
    <mergeCell ref="M572:N572"/>
    <mergeCell ref="M577:N577"/>
    <mergeCell ref="G579:H580"/>
    <mergeCell ref="B531:J531"/>
    <mergeCell ref="B544:G544"/>
    <mergeCell ref="I544:N544"/>
    <mergeCell ref="J552:N552"/>
    <mergeCell ref="M562:N562"/>
    <mergeCell ref="G563:H564"/>
    <mergeCell ref="M563:N563"/>
    <mergeCell ref="B500:N500"/>
    <mergeCell ref="A501:A517"/>
    <mergeCell ref="B501:N502"/>
    <mergeCell ref="B503:N504"/>
    <mergeCell ref="B505:N505"/>
    <mergeCell ref="B507:C507"/>
    <mergeCell ref="G507:H507"/>
    <mergeCell ref="K507:L507"/>
    <mergeCell ref="B516:N517"/>
    <mergeCell ref="B469:E469"/>
    <mergeCell ref="B471:Q472"/>
    <mergeCell ref="B474:N474"/>
    <mergeCell ref="A475:A498"/>
    <mergeCell ref="B475:N476"/>
    <mergeCell ref="B477:N478"/>
    <mergeCell ref="C488:M488"/>
    <mergeCell ref="H489:M489"/>
    <mergeCell ref="D490:E490"/>
    <mergeCell ref="B497:N498"/>
    <mergeCell ref="K466:K467"/>
    <mergeCell ref="L466:L467"/>
    <mergeCell ref="M466:M467"/>
    <mergeCell ref="N466:N467"/>
    <mergeCell ref="B467:B468"/>
    <mergeCell ref="C467:C468"/>
    <mergeCell ref="D467:D468"/>
    <mergeCell ref="E467:E468"/>
    <mergeCell ref="H468:N468"/>
    <mergeCell ref="M463:M464"/>
    <mergeCell ref="N463:N464"/>
    <mergeCell ref="B465:B466"/>
    <mergeCell ref="C465:C466"/>
    <mergeCell ref="D465:D466"/>
    <mergeCell ref="E465:E466"/>
    <mergeCell ref="H465:N465"/>
    <mergeCell ref="H466:H467"/>
    <mergeCell ref="I466:I467"/>
    <mergeCell ref="J466:J467"/>
    <mergeCell ref="N461:N462"/>
    <mergeCell ref="B462:B463"/>
    <mergeCell ref="C462:C463"/>
    <mergeCell ref="D462:D463"/>
    <mergeCell ref="E462:E463"/>
    <mergeCell ref="H463:H464"/>
    <mergeCell ref="I463:I464"/>
    <mergeCell ref="J463:J464"/>
    <mergeCell ref="K463:K464"/>
    <mergeCell ref="L463:L464"/>
    <mergeCell ref="H461:H462"/>
    <mergeCell ref="I461:I462"/>
    <mergeCell ref="J461:J462"/>
    <mergeCell ref="K461:K462"/>
    <mergeCell ref="L461:L462"/>
    <mergeCell ref="M461:M462"/>
    <mergeCell ref="B454:B455"/>
    <mergeCell ref="C454:G455"/>
    <mergeCell ref="B456:B457"/>
    <mergeCell ref="C456:G457"/>
    <mergeCell ref="B460:C461"/>
    <mergeCell ref="D460:D461"/>
    <mergeCell ref="E460:E461"/>
    <mergeCell ref="C449:G449"/>
    <mergeCell ref="I449:J449"/>
    <mergeCell ref="C450:G450"/>
    <mergeCell ref="C451:G451"/>
    <mergeCell ref="C452:G452"/>
    <mergeCell ref="C453:G453"/>
    <mergeCell ref="B445:G446"/>
    <mergeCell ref="I445:J445"/>
    <mergeCell ref="I446:J446"/>
    <mergeCell ref="C447:G447"/>
    <mergeCell ref="I447:J447"/>
    <mergeCell ref="C448:G448"/>
    <mergeCell ref="I448:J448"/>
    <mergeCell ref="F430:I430"/>
    <mergeCell ref="F431:I431"/>
    <mergeCell ref="K431:N431"/>
    <mergeCell ref="K434:M434"/>
    <mergeCell ref="B443:G444"/>
    <mergeCell ref="I443:J444"/>
    <mergeCell ref="K443:L444"/>
    <mergeCell ref="M443:M444"/>
    <mergeCell ref="N443:N444"/>
    <mergeCell ref="F421:I422"/>
    <mergeCell ref="K421:N422"/>
    <mergeCell ref="K423:N423"/>
    <mergeCell ref="F424:I424"/>
    <mergeCell ref="K424:N424"/>
    <mergeCell ref="K425:K426"/>
    <mergeCell ref="L425:L426"/>
    <mergeCell ref="M425:M426"/>
    <mergeCell ref="N425:N426"/>
    <mergeCell ref="B411:C411"/>
    <mergeCell ref="F411:G411"/>
    <mergeCell ref="I411:J411"/>
    <mergeCell ref="M411:N411"/>
    <mergeCell ref="B412:B416"/>
    <mergeCell ref="C412:C416"/>
    <mergeCell ref="I412:I416"/>
    <mergeCell ref="J412:J416"/>
    <mergeCell ref="J384:J385"/>
    <mergeCell ref="B390:J392"/>
    <mergeCell ref="B393:J394"/>
    <mergeCell ref="B402:J403"/>
    <mergeCell ref="B410:G410"/>
    <mergeCell ref="I410:N410"/>
    <mergeCell ref="B376:J377"/>
    <mergeCell ref="B380:J381"/>
    <mergeCell ref="B382:J383"/>
    <mergeCell ref="B384:C385"/>
    <mergeCell ref="D384:D385"/>
    <mergeCell ref="E384:E385"/>
    <mergeCell ref="F384:F385"/>
    <mergeCell ref="G384:G385"/>
    <mergeCell ref="H384:H385"/>
    <mergeCell ref="I384:I385"/>
    <mergeCell ref="D355:M355"/>
    <mergeCell ref="C356:M358"/>
    <mergeCell ref="C364:M365"/>
    <mergeCell ref="C371:M372"/>
    <mergeCell ref="B374:J374"/>
    <mergeCell ref="B375:J375"/>
    <mergeCell ref="I343:I344"/>
    <mergeCell ref="L343:L344"/>
    <mergeCell ref="M343:M344"/>
    <mergeCell ref="D345:I345"/>
    <mergeCell ref="J350:K351"/>
    <mergeCell ref="L350:M351"/>
    <mergeCell ref="L336:L337"/>
    <mergeCell ref="M336:M337"/>
    <mergeCell ref="D341:M341"/>
    <mergeCell ref="C342:L342"/>
    <mergeCell ref="C343:C344"/>
    <mergeCell ref="D343:D344"/>
    <mergeCell ref="E343:E344"/>
    <mergeCell ref="F343:F344"/>
    <mergeCell ref="G343:G344"/>
    <mergeCell ref="H343:H344"/>
    <mergeCell ref="I332:I334"/>
    <mergeCell ref="L332:L334"/>
    <mergeCell ref="M332:M334"/>
    <mergeCell ref="C336:C337"/>
    <mergeCell ref="D336:D337"/>
    <mergeCell ref="E336:E337"/>
    <mergeCell ref="F336:F337"/>
    <mergeCell ref="G336:G337"/>
    <mergeCell ref="H336:H337"/>
    <mergeCell ref="I336:I337"/>
    <mergeCell ref="C332:C334"/>
    <mergeCell ref="D332:D334"/>
    <mergeCell ref="E332:E334"/>
    <mergeCell ref="F332:F334"/>
    <mergeCell ref="G332:G334"/>
    <mergeCell ref="H332:H334"/>
    <mergeCell ref="B321:K322"/>
    <mergeCell ref="B324:N326"/>
    <mergeCell ref="C327:M327"/>
    <mergeCell ref="C328:M328"/>
    <mergeCell ref="C329:M330"/>
    <mergeCell ref="D331:M331"/>
    <mergeCell ref="B319:C319"/>
    <mergeCell ref="E319:F319"/>
    <mergeCell ref="H319:I319"/>
    <mergeCell ref="B320:C320"/>
    <mergeCell ref="E320:F320"/>
    <mergeCell ref="H320:I320"/>
    <mergeCell ref="B313:K313"/>
    <mergeCell ref="C314:K314"/>
    <mergeCell ref="B315:B316"/>
    <mergeCell ref="C315:K316"/>
    <mergeCell ref="B317:K317"/>
    <mergeCell ref="B318:E318"/>
    <mergeCell ref="B310:K310"/>
    <mergeCell ref="B311:B312"/>
    <mergeCell ref="C311:D312"/>
    <mergeCell ref="E311:F312"/>
    <mergeCell ref="G311:H312"/>
    <mergeCell ref="I311:J312"/>
    <mergeCell ref="K311:K312"/>
    <mergeCell ref="B307:B308"/>
    <mergeCell ref="C307:D308"/>
    <mergeCell ref="E307:F308"/>
    <mergeCell ref="G307:H308"/>
    <mergeCell ref="I307:J308"/>
    <mergeCell ref="K307:K308"/>
    <mergeCell ref="I299:M299"/>
    <mergeCell ref="I300:M301"/>
    <mergeCell ref="B303:K304"/>
    <mergeCell ref="B305:K305"/>
    <mergeCell ref="C306:D306"/>
    <mergeCell ref="E306:F306"/>
    <mergeCell ref="G306:H306"/>
    <mergeCell ref="I306:J306"/>
    <mergeCell ref="M295:M296"/>
    <mergeCell ref="B297:G297"/>
    <mergeCell ref="I297:I298"/>
    <mergeCell ref="J297:J298"/>
    <mergeCell ref="K297:K298"/>
    <mergeCell ref="L297:L298"/>
    <mergeCell ref="M297:M298"/>
    <mergeCell ref="M293:M294"/>
    <mergeCell ref="B295:B296"/>
    <mergeCell ref="C295:C296"/>
    <mergeCell ref="D295:D296"/>
    <mergeCell ref="E295:E296"/>
    <mergeCell ref="F295:G296"/>
    <mergeCell ref="I295:I296"/>
    <mergeCell ref="J295:J296"/>
    <mergeCell ref="K295:K296"/>
    <mergeCell ref="L295:L296"/>
    <mergeCell ref="M291:M292"/>
    <mergeCell ref="B293:B294"/>
    <mergeCell ref="C293:C294"/>
    <mergeCell ref="D293:D294"/>
    <mergeCell ref="E293:E294"/>
    <mergeCell ref="F293:G294"/>
    <mergeCell ref="I293:I294"/>
    <mergeCell ref="J293:J294"/>
    <mergeCell ref="K293:K294"/>
    <mergeCell ref="L293:L294"/>
    <mergeCell ref="I289:I290"/>
    <mergeCell ref="J289:J290"/>
    <mergeCell ref="K289:K290"/>
    <mergeCell ref="L289:L290"/>
    <mergeCell ref="M289:M290"/>
    <mergeCell ref="B291:G292"/>
    <mergeCell ref="I291:I292"/>
    <mergeCell ref="J291:J292"/>
    <mergeCell ref="K291:K292"/>
    <mergeCell ref="L291:L292"/>
    <mergeCell ref="M277:M278"/>
    <mergeCell ref="N277:N278"/>
    <mergeCell ref="I281:N282"/>
    <mergeCell ref="I284:M286"/>
    <mergeCell ref="B287:F289"/>
    <mergeCell ref="I287:I288"/>
    <mergeCell ref="J287:J288"/>
    <mergeCell ref="K287:K288"/>
    <mergeCell ref="L287:L288"/>
    <mergeCell ref="M287:M288"/>
    <mergeCell ref="M271:M272"/>
    <mergeCell ref="N271:N272"/>
    <mergeCell ref="B273:G275"/>
    <mergeCell ref="I273:N274"/>
    <mergeCell ref="I275:I276"/>
    <mergeCell ref="J275:J276"/>
    <mergeCell ref="K275:K276"/>
    <mergeCell ref="L275:L276"/>
    <mergeCell ref="M275:M276"/>
    <mergeCell ref="N275:N276"/>
    <mergeCell ref="A271:A289"/>
    <mergeCell ref="B271:G272"/>
    <mergeCell ref="I271:I272"/>
    <mergeCell ref="J271:J272"/>
    <mergeCell ref="K271:K272"/>
    <mergeCell ref="L271:L272"/>
    <mergeCell ref="I277:I278"/>
    <mergeCell ref="J277:J278"/>
    <mergeCell ref="K277:K278"/>
    <mergeCell ref="L277:L278"/>
    <mergeCell ref="B267:G268"/>
    <mergeCell ref="I267:N268"/>
    <mergeCell ref="I269:I270"/>
    <mergeCell ref="J269:J270"/>
    <mergeCell ref="K269:K270"/>
    <mergeCell ref="L269:L270"/>
    <mergeCell ref="M269:M270"/>
    <mergeCell ref="N269:N270"/>
    <mergeCell ref="B270:G270"/>
    <mergeCell ref="I262:O263"/>
    <mergeCell ref="B263:B264"/>
    <mergeCell ref="C263:C264"/>
    <mergeCell ref="E263:E264"/>
    <mergeCell ref="F263:F264"/>
    <mergeCell ref="B265:G265"/>
    <mergeCell ref="I265:N266"/>
    <mergeCell ref="F258:G258"/>
    <mergeCell ref="K258:L259"/>
    <mergeCell ref="M258:M259"/>
    <mergeCell ref="N258:N259"/>
    <mergeCell ref="O258:O259"/>
    <mergeCell ref="B260:B261"/>
    <mergeCell ref="C260:C261"/>
    <mergeCell ref="E260:E261"/>
    <mergeCell ref="F260:F261"/>
    <mergeCell ref="I261:O261"/>
    <mergeCell ref="A244:A268"/>
    <mergeCell ref="B251:G251"/>
    <mergeCell ref="I255:O255"/>
    <mergeCell ref="I256:I259"/>
    <mergeCell ref="J256:J259"/>
    <mergeCell ref="K256:L257"/>
    <mergeCell ref="M256:M257"/>
    <mergeCell ref="N256:N257"/>
    <mergeCell ref="O256:O257"/>
    <mergeCell ref="F257:G257"/>
    <mergeCell ref="B236:E236"/>
    <mergeCell ref="G236:I236"/>
    <mergeCell ref="K236:M236"/>
    <mergeCell ref="O236:Q236"/>
    <mergeCell ref="B239:D239"/>
    <mergeCell ref="B243:G244"/>
    <mergeCell ref="I243:O243"/>
    <mergeCell ref="B232:E232"/>
    <mergeCell ref="G232:I232"/>
    <mergeCell ref="K232:M232"/>
    <mergeCell ref="O232:P232"/>
    <mergeCell ref="O233:P233"/>
    <mergeCell ref="G235:I235"/>
    <mergeCell ref="B230:E230"/>
    <mergeCell ref="G230:I230"/>
    <mergeCell ref="K230:M230"/>
    <mergeCell ref="O230:P230"/>
    <mergeCell ref="B231:E231"/>
    <mergeCell ref="G231:I231"/>
    <mergeCell ref="K231:M231"/>
    <mergeCell ref="O231:P231"/>
    <mergeCell ref="B228:E228"/>
    <mergeCell ref="G228:I228"/>
    <mergeCell ref="K228:M228"/>
    <mergeCell ref="O228:P228"/>
    <mergeCell ref="B229:E229"/>
    <mergeCell ref="G229:I229"/>
    <mergeCell ref="K229:M229"/>
    <mergeCell ref="O229:P229"/>
    <mergeCell ref="B226:E226"/>
    <mergeCell ref="G226:I226"/>
    <mergeCell ref="K226:M227"/>
    <mergeCell ref="O226:P226"/>
    <mergeCell ref="B227:E227"/>
    <mergeCell ref="G227:I227"/>
    <mergeCell ref="O227:P227"/>
    <mergeCell ref="B224:E224"/>
    <mergeCell ref="G224:I224"/>
    <mergeCell ref="K224:M224"/>
    <mergeCell ref="O224:P224"/>
    <mergeCell ref="B225:E225"/>
    <mergeCell ref="G225:I225"/>
    <mergeCell ref="K225:M225"/>
    <mergeCell ref="O225:P225"/>
    <mergeCell ref="B219:Q219"/>
    <mergeCell ref="B220:Q221"/>
    <mergeCell ref="B222:Q222"/>
    <mergeCell ref="B223:E223"/>
    <mergeCell ref="G223:I223"/>
    <mergeCell ref="K223:M223"/>
    <mergeCell ref="O223:P223"/>
    <mergeCell ref="C145:F145"/>
    <mergeCell ref="C148:G148"/>
    <mergeCell ref="C152:H152"/>
    <mergeCell ref="C154:F154"/>
    <mergeCell ref="C156:F156"/>
    <mergeCell ref="C158:F158"/>
    <mergeCell ref="C129:F129"/>
    <mergeCell ref="C132:I132"/>
    <mergeCell ref="C134:D134"/>
    <mergeCell ref="C137:F137"/>
    <mergeCell ref="C140:F140"/>
    <mergeCell ref="C143:D143"/>
    <mergeCell ref="B114:B116"/>
    <mergeCell ref="C114:K116"/>
    <mergeCell ref="B117:B121"/>
    <mergeCell ref="C117:K121"/>
    <mergeCell ref="C125:H125"/>
    <mergeCell ref="C127:F127"/>
    <mergeCell ref="C107:K107"/>
    <mergeCell ref="C108:K108"/>
    <mergeCell ref="C109:K109"/>
    <mergeCell ref="C110:K110"/>
    <mergeCell ref="B111:B113"/>
    <mergeCell ref="C111:K113"/>
    <mergeCell ref="M73:P75"/>
    <mergeCell ref="C74:E74"/>
    <mergeCell ref="C76:F76"/>
    <mergeCell ref="M76:P78"/>
    <mergeCell ref="B86:L86"/>
    <mergeCell ref="E88:L92"/>
    <mergeCell ref="C66:F66"/>
    <mergeCell ref="C68:D68"/>
    <mergeCell ref="M68:P68"/>
    <mergeCell ref="M69:P72"/>
    <mergeCell ref="C70:E70"/>
    <mergeCell ref="C72:E72"/>
    <mergeCell ref="B12:Q12"/>
    <mergeCell ref="M44:P49"/>
    <mergeCell ref="M51:P54"/>
    <mergeCell ref="M59:P62"/>
    <mergeCell ref="C61:H61"/>
    <mergeCell ref="M63:P65"/>
    <mergeCell ref="C64:J64"/>
    <mergeCell ref="B2:Q2"/>
    <mergeCell ref="B3:Q3"/>
    <mergeCell ref="B4:Q4"/>
    <mergeCell ref="B5:Q5"/>
    <mergeCell ref="C6:Q6"/>
    <mergeCell ref="B8:Q10"/>
  </mergeCells>
  <conditionalFormatting sqref="A243">
    <cfRule type="expression" dxfId="2" priority="3" stopIfTrue="1">
      <formula>OR(ROW()=CELL("ligne"),COLUMN()=CELL("colonne"))</formula>
    </cfRule>
  </conditionalFormatting>
  <conditionalFormatting sqref="A270">
    <cfRule type="expression" dxfId="1" priority="2" stopIfTrue="1">
      <formula>OR(ROW()=CELL("ligne"),COLUMN()=CELL("colonne"))</formula>
    </cfRule>
  </conditionalFormatting>
  <conditionalFormatting sqref="C307">
    <cfRule type="cellIs" dxfId="0" priority="1" operator="greaterThan">
      <formula>1</formula>
    </cfRule>
  </conditionalFormatting>
  <hyperlinks>
    <hyperlink ref="C434" r:id="rId1" xr:uid="{2581F849-B860-4860-BE2D-4AEDDAF02973}"/>
    <hyperlink ref="C438" r:id="rId2" xr:uid="{6DDBAD74-6735-45DD-AB6F-E29385F7251E}"/>
    <hyperlink ref="C59" r:id="rId3" xr:uid="{D8637168-26E0-4513-B52F-00A796C653E7}"/>
    <hyperlink ref="C61" r:id="rId4" xr:uid="{3C3483DD-3262-47EA-8EA8-6D89800426CB}"/>
    <hyperlink ref="B604" r:id="rId5" xr:uid="{979D881A-4C9E-4DAD-877B-57A2604E9CF1}"/>
    <hyperlink ref="B610" r:id="rId6" xr:uid="{651214B9-FD5F-48EC-9370-D3CE74A61F5B}"/>
    <hyperlink ref="B618" r:id="rId7" xr:uid="{63F4EDE6-3902-42DC-AE45-38947CACB0DC}"/>
    <hyperlink ref="B617" r:id="rId8" xr:uid="{FD7ED1DC-3176-4893-8229-5CC7E1877FD0}"/>
    <hyperlink ref="B624" r:id="rId9" xr:uid="{93C8ADB2-6D3A-4A57-9FF8-3A17AE72ECF1}"/>
    <hyperlink ref="B628" r:id="rId10" xr:uid="{337F724F-901F-4A91-BBE7-0EA742ED6A53}"/>
    <hyperlink ref="B613" r:id="rId11" xr:uid="{E9D44466-76FC-4798-A266-00682E048826}"/>
    <hyperlink ref="J611" r:id="rId12" xr:uid="{1F3DDB48-C63B-4E98-8E58-BC0CC74160C1}"/>
    <hyperlink ref="J612" r:id="rId13" xr:uid="{977E7F85-14C6-4131-868D-98CFFD899440}"/>
    <hyperlink ref="J605" r:id="rId14" xr:uid="{60C3FB21-03CC-4C0F-9B8B-911487CFCD28}"/>
    <hyperlink ref="J618" r:id="rId15" xr:uid="{A3220921-7701-4BC6-BE5D-64C18F09FBBD}"/>
    <hyperlink ref="J624" r:id="rId16" xr:uid="{E613C24A-1EFA-4F24-B582-8E914BF9CAFD}"/>
    <hyperlink ref="J615" r:id="rId17" xr:uid="{43E5491A-64B4-4B7A-A187-E97F9C55B338}"/>
    <hyperlink ref="J629" r:id="rId18" xr:uid="{E7791296-0A63-4B14-B42A-F574855A47C6}"/>
    <hyperlink ref="J625" r:id="rId19" xr:uid="{EB296E19-A45E-448C-B22A-42F1536B66BE}"/>
    <hyperlink ref="J626" r:id="rId20" xr:uid="{B78A696E-FA8B-4563-9847-8B977499A2C4}"/>
    <hyperlink ref="J621" r:id="rId21" xr:uid="{C673B15E-9BF1-4D71-B5C5-1A83A7E495B4}"/>
    <hyperlink ref="J552" r:id="rId22" xr:uid="{53ADA732-B1E1-4875-9A4E-F1E1605D350F}"/>
    <hyperlink ref="K554" r:id="rId23" xr:uid="{16CB635B-4CF4-4E3A-BB31-61992734292E}"/>
    <hyperlink ref="K556" r:id="rId24" xr:uid="{1F8AC7EF-66CC-4B52-ACE8-E4AEF4EFE2B5}"/>
    <hyperlink ref="K557" r:id="rId25" xr:uid="{436DD367-1B16-4302-8764-1548C21D6721}"/>
    <hyperlink ref="K553" r:id="rId26" xr:uid="{CFBD0E55-8AF1-4F1C-B09B-7E928E6F598B}"/>
    <hyperlink ref="K558" r:id="rId27" xr:uid="{3418858A-A980-43D6-813A-B15E3D6706DC}"/>
    <hyperlink ref="K559" r:id="rId28" xr:uid="{F74E91FB-F318-4E3E-86C2-0D0BD8F93E27}"/>
    <hyperlink ref="K555" r:id="rId29" xr:uid="{27E678FB-D9FD-4C9C-ABF7-8DA311C33DC6}"/>
    <hyperlink ref="C152" r:id="rId30" xr:uid="{5B44F999-E6F7-49C6-8F83-8208C19D430D}"/>
    <hyperlink ref="C154" r:id="rId31" xr:uid="{3699F4A6-1F02-4443-BE44-44709AC2E78A}"/>
    <hyperlink ref="C156" r:id="rId32" xr:uid="{5E4815BE-E870-495A-A518-14A1FD76004F}"/>
    <hyperlink ref="B556" r:id="rId33" xr:uid="{CFBCAC03-6524-4E15-95A5-749796A92798}"/>
    <hyperlink ref="B557" r:id="rId34" xr:uid="{FB2E8A61-8C00-4ED3-8690-B73D28A203A2}"/>
    <hyperlink ref="B560" r:id="rId35" xr:uid="{1081EDEB-D4E5-4CCF-AA93-DBF136424A3E}"/>
    <hyperlink ref="C179" r:id="rId36" display="http://www.mdf-xlpages.com/modules/publisher/item.php?itemid=167" xr:uid="{BC216BD6-BD11-4A75-8300-5A50D3745A04}"/>
    <hyperlink ref="C180" r:id="rId37" display="http://www.mdf-xlpages.com/modules/publisher/item.php?itemid=149" xr:uid="{FB407908-E49D-441B-89B3-AD0633E69BA7}"/>
    <hyperlink ref="C181" r:id="rId38" display="http://www.mdf-xlpages.com/modules/publisher/item.php?itemid=152" xr:uid="{B7C3BE6F-072E-4EA1-B0C9-1C5FF22B8B3B}"/>
    <hyperlink ref="C182" r:id="rId39" display="http://www.mdf-xlpages.com/modules/publisher/item.php?itemid=153" xr:uid="{5A929288-C3A3-4D55-9D77-ED6EB4723539}"/>
    <hyperlink ref="C184" r:id="rId40" display="http://www.mdf-xlpages.com/modules/publisher/item.php?itemid=134" xr:uid="{B4C8F251-A985-466B-857A-0FC223D34BAB}"/>
    <hyperlink ref="C185" r:id="rId41" display="http://www.mdf-xlpages.com/modules/publisher/item.php?itemid=105" xr:uid="{537A6F6B-2033-40A7-9EA8-A0798C7852BC}"/>
    <hyperlink ref="C186" r:id="rId42" display="http://www.mdf-xlpages.com/modules/publisher/item.php?itemid=91" xr:uid="{4024842B-2620-4C2B-9502-785A3E7FFCC0}"/>
    <hyperlink ref="C187" r:id="rId43" display="http://www.mdf-xlpages.com/modules/publisher/item.php?itemid=99" xr:uid="{2C2B6DE1-2147-4BC0-9173-63D626D73262}"/>
    <hyperlink ref="C188" r:id="rId44" display="http://www.mdf-xlpages.com/modules/publisher/item.php?itemid=98" xr:uid="{17C98E3A-0B2F-415C-BAD8-EC8398BD42F6}"/>
    <hyperlink ref="C189" r:id="rId45" display="http://www.mdf-xlpages.com/modules/publisher/item.php?itemid=86" xr:uid="{DDA8817A-3066-48FC-B9E5-7A98833DA4C9}"/>
    <hyperlink ref="C190" r:id="rId46" display="http://www.mdf-xlpages.com/modules/publisher/item.php?itemid=97" xr:uid="{E457B688-4B22-453A-B21F-ACA46671B504}"/>
    <hyperlink ref="C191" r:id="rId47" display="http://www.mdf-xlpages.com/modules/publisher/item.php?itemid=93" xr:uid="{CCC5A986-B2BE-44C1-A3AB-11C0834A0ED5}"/>
    <hyperlink ref="C192" r:id="rId48" display="http://www.mdf-xlpages.com/modules/publisher/item.php?itemid=84" xr:uid="{AFF22963-37D1-44BD-8144-B98C0D57059F}"/>
    <hyperlink ref="C193" r:id="rId49" display="http://www.mdf-xlpages.com/modules/publisher/item.php?itemid=94" xr:uid="{204C4E31-8B1A-4051-896C-121BDAC47634}"/>
    <hyperlink ref="C194" r:id="rId50" display="http://www.mdf-xlpages.com/modules/publisher/item.php?itemid=83" xr:uid="{02DCC591-2E54-4B81-BC84-922903F76D67}"/>
    <hyperlink ref="C195" r:id="rId51" display="http://www.mdf-xlpages.com/modules/publisher/item.php?itemid=87" xr:uid="{E460C827-D8E5-4657-8012-00B16351D297}"/>
    <hyperlink ref="C196" r:id="rId52" display="http://www.mdf-xlpages.com/modules/publisher/item.php?itemid=85" xr:uid="{4F08865B-5654-4590-AB66-27E89A349448}"/>
    <hyperlink ref="C197" r:id="rId53" display="http://www.mdf-xlpages.com/modules/publisher/item.php?itemid=81" xr:uid="{0DE4611B-895B-4716-A214-F895E011720E}"/>
    <hyperlink ref="C198" r:id="rId54" display="http://www.mdf-xlpages.com/modules/publisher/item.php?itemid=82" xr:uid="{549BF9D3-FA7A-4B2B-9075-12A7B0194337}"/>
    <hyperlink ref="C199" r:id="rId55" display="http://www.mdf-xlpages.com/modules/publisher/item.php?itemid=90" xr:uid="{47E978DE-E0CF-420B-90D5-37CD1B317FBD}"/>
    <hyperlink ref="C200" r:id="rId56" display="http://www.mdf-xlpages.com/modules/publisher/item.php?itemid=76" xr:uid="{B787A98D-2F51-487D-AD78-77D187EC5845}"/>
    <hyperlink ref="C201" r:id="rId57" display="http://www.mdf-xlpages.com/modules/publisher/item.php?itemid=64" xr:uid="{3C5F8B39-11B3-428E-B20A-3486D31A968F}"/>
    <hyperlink ref="C202" r:id="rId58" display="http://www.mdf-xlpages.com/modules/publisher/item.php?itemid=63" xr:uid="{0EC70CF1-4E02-4953-8627-DB3950548B46}"/>
    <hyperlink ref="C203" r:id="rId59" display="http://www.mdf-xlpages.com/modules/publisher/item.php?itemid=62" xr:uid="{977D3753-FE4A-4223-8B4E-777BEC94108B}"/>
    <hyperlink ref="C204" r:id="rId60" display="http://www.mdf-xlpages.com/modules/publisher/item.php?itemid=25" xr:uid="{72720DE8-425E-4E95-A87D-8A4D109A78BB}"/>
    <hyperlink ref="D176" r:id="rId61" xr:uid="{C74AD266-3F05-4C43-84F8-CDEC95ECAF21}"/>
    <hyperlink ref="C158" r:id="rId62" xr:uid="{558DE3E0-87FC-499A-B906-B3B86A03ADF6}"/>
    <hyperlink ref="C64" r:id="rId63" xr:uid="{EDBA61DB-A6DD-47E1-B0DD-5EE8160CC6D1}"/>
    <hyperlink ref="C66" r:id="rId64" display="http://www.uprt.fr/mesimages/fichiers-uprt/ff-fiches-fabrication/ff-fiches-fabrication-maj-02-2015/ff-documents-divers-maj-02-2015/ff-fiches-apprentis-Patissiers-07-03-2016.xlsx" xr:uid="{F8ED00C5-EAA4-4846-9D4C-2F3941C8C6B1}"/>
    <hyperlink ref="C68" r:id="rId65" display="http://www.uprt.fr/mesimages/fichiers-uprt/ff-fiches-fabrication/ff-fiches-fabrication-maj-02-2015/ff-documents-divers-maj-02-2015/ff-Croquis.xlsx" xr:uid="{A67C41CC-376A-4B92-B574-16055A2D1C74}"/>
    <hyperlink ref="C70" r:id="rId66" display="http://www.uprt.fr/mesimages/fichiers-uprt/ff-fiches-fabrication/ff-fiches-fabrication-maj-02-2015/ff-documents-divers-maj-02-2015/ff-qualiterecettes2007.xls" xr:uid="{173B0FCD-25A0-435F-A6A3-6B5955F42ECA}"/>
    <hyperlink ref="C72" r:id="rId67" display="http://www.uprt.fr/mesimages/fichiers-uprt/ff-fiches-fabrication/ff-fiches-fabrication-maj-02-2015/ff-documents-divers-maj-02-2015/ff-tableau-cuisson.pdf" xr:uid="{D580A7BB-B27B-4C0D-B062-746ACBFC7149}"/>
    <hyperlink ref="C76" r:id="rId68" xr:uid="{F83E030F-07E5-48CF-97C1-E555C3E9A9E2}"/>
    <hyperlink ref="K431" r:id="rId69" xr:uid="{980C7C56-C24B-43C8-9461-7C789F080BFA}"/>
    <hyperlink ref="F431" r:id="rId70" xr:uid="{EBF49074-936C-4162-B695-11A5CBB71E45}"/>
    <hyperlink ref="C132" r:id="rId71" xr:uid="{87AB87AE-7D12-48E8-8857-8AE57248C600}"/>
    <hyperlink ref="C134" r:id="rId72" xr:uid="{3CCD6294-42DD-4957-A3F9-545FBE7F8910}"/>
    <hyperlink ref="C137" r:id="rId73" xr:uid="{D0DC0DF6-7950-4E6D-8178-894A49ED0C9C}"/>
    <hyperlink ref="C140" r:id="rId74" tooltip="Télécharger" display="http://joseph.larmarange.net/IMG/pdf/memo_caracteres_speciaux_windows.pdf" xr:uid="{F93DC4C3-F275-4906-90DB-BE91AAE457D8}"/>
    <hyperlink ref="C143" r:id="rId75" xr:uid="{8DEDAE61-5FD0-4677-9D6C-9773856BE3F8}"/>
    <hyperlink ref="C148" r:id="rId76" xr:uid="{EE079814-E7AF-409C-AAC4-AC68B7D9CF91}"/>
    <hyperlink ref="C6" r:id="rId77" xr:uid="{2E30AB72-44EF-43F1-8EF1-2C5B6E1BA1FB}"/>
    <hyperlink ref="C127" r:id="rId78" xr:uid="{8341D04D-A288-4D9D-B8B1-8D4A2F094369}"/>
    <hyperlink ref="C129:F129" r:id="rId79" display="visualiseur d'Emoji et de symboles" xr:uid="{1C1393C1-939A-405C-8B70-BC6F379D98F9}"/>
    <hyperlink ref="C145" r:id="rId80" xr:uid="{941F14AE-C95C-46A3-BE01-EDFAE81A038F}"/>
    <hyperlink ref="C125:H125" r:id="rId81" display="caractères  Alphanumériques cerclés" xr:uid="{557CB788-2598-41FF-A128-45D3BC588DEB}"/>
    <hyperlink ref="C74" r:id="rId82" display="http://www.uprt.fr/mesimages/fichiers-uprt/pt-procedures-techniques/PT-bonnes-pratiques.doc" xr:uid="{F47951A4-55EA-4EFB-9FDE-576707671E1D}"/>
    <hyperlink ref="H490" r:id="rId83" display="http://www.google.fr/url?sa=t&amp;rct=j&amp;q=&amp;esrc=s&amp;source=web&amp;cd=6&amp;ved=0CF4QFjAF&amp;url=http%3A%2F%2Fwww.salondublogculinaire.com%2Ft111382_feuilles-de-gelatine.htm&amp;ei=8ImkUqfoKqeS0AW9sICACQ&amp;usg=AFQjCNEc6KKZUXYcSTgjAvrRt2f6csBBuQ&amp;sig2=nBOHIqhSlud28pCjSyBh9g&amp;cad=rja" xr:uid="{8AE5B4B1-5C0A-4666-953F-0726B63B3C10}"/>
    <hyperlink ref="H491" r:id="rId84" xr:uid="{DE679267-B70F-456B-BC86-B0424F044EB8}"/>
    <hyperlink ref="H492" r:id="rId85" xr:uid="{619F005E-A692-464C-B1E1-00AE91BAE205}"/>
    <hyperlink ref="H493" r:id="rId86" display="http://www.google.fr/url?sa=t&amp;rct=j&amp;q=&amp;esrc=s&amp;source=web&amp;cd=19&amp;ved=0CH0QFjAIOAo&amp;url=http%3A%2F%2Fwww.meilleurduchef.com%2Fcgi%2Fmdc%2Fl%2Ffr%2Frecette%2Fglacage-chocolat.html&amp;ei=qIqkUsLvBoO70QXB3IHICQ&amp;usg=AFQjCNEHNXUk5FtDq9jxg3vDAHRvvwqMHw&amp;sig2=gyPSYHO8vFYAfCmt_wkJrA&amp;cad=rja" xr:uid="{A42976DA-55CF-4840-A962-A6F246CD3C61}"/>
    <hyperlink ref="E515" r:id="rId87" display="http://www.google.fr/url?sa=t&amp;rct=j&amp;q=&amp;esrc=s&amp;source=web&amp;cd=15&amp;ved=0CGsQFjAEOAo&amp;url=http%3A%2F%2Fwww.lesoeufs.ca%2Foeufs101%2Fvoir%2F4%2Fintroduction-aux-oeufs&amp;ei=nISkUs3NCsjb0QXW8YD4CA&amp;usg=AFQjCNEzfLq8I4YY66TSMIK8fPhtE2eduw&amp;sig2=-EnHtzmGG8LO5qkFSlMiQA&amp;bvm=bv.57752919,d.d2k&amp;cad=rja" xr:uid="{DE347D5F-B767-4E82-A341-B4FB91F96C63}"/>
    <hyperlink ref="B223" r:id="rId88" xr:uid="{0EC845D1-3BFA-4A3D-A208-7A6581C31626}"/>
    <hyperlink ref="B228" r:id="rId89" location="6" display="http://matoumatheux.ac-rennes.fr/num/numeration/doigt.htm - 6" xr:uid="{CAD09BC5-1A17-4BD4-A503-2366BB79E7A4}"/>
    <hyperlink ref="B229" r:id="rId90" location="6" display="http://matoumatheux.ac-rennes.fr/num/probleme/classer.htm - 6" xr:uid="{0A5F49EB-B667-4D09-9DAD-BF304CEB76B8}"/>
    <hyperlink ref="B230" r:id="rId91" location="6" display="http://matoumatheux.ac-rennes.fr/num/probleme/seringue.htm - 6" xr:uid="{538AC908-9DA6-4CC3-BB2B-3B2AFBC4C955}"/>
    <hyperlink ref="B231" r:id="rId92" location="6" display="http://matoumatheux.ac-rennes.fr/num/probleme/etiquettes.htm - 6" xr:uid="{6E531946-B786-457D-8F75-998E6629172C}"/>
    <hyperlink ref="G223" r:id="rId93" location="6" display="http://matoumatheux.ac-rennes.fr/num/fractions/6/menthe1.htm - 6" xr:uid="{82FC2AED-C086-49DE-ACAF-5C55E6E99D3B}"/>
    <hyperlink ref="G225" r:id="rId94" location="6" display="http://matoumatheux.ac-rennes.fr/num/fractions/6/cocktail2.htm - 6" xr:uid="{D945BE92-770B-44E2-8FBF-67300D3AB320}"/>
    <hyperlink ref="G224" r:id="rId95" location="6" display="http://matoumatheux.ac-rennes.fr/num/fractions/6/cocktail1.htm - 6" xr:uid="{40DC8B3C-6AD1-45E0-9B7E-A379BBCC6414}"/>
    <hyperlink ref="G226" r:id="rId96" location="6" display="http://matoumatheux.ac-rennes.fr/num/fractions/6/cocktail3.htm - 6" xr:uid="{FF00C0EB-1B1B-40BF-B05C-5E517DA69A1F}"/>
    <hyperlink ref="G227" r:id="rId97" location="6" display="http://matoumatheux.ac-rennes.fr/num/fractions/6/cocktail4.htm - 6" xr:uid="{0EE191E9-FEC5-4302-9CC5-EB2D30693956}"/>
    <hyperlink ref="G229" r:id="rId98" location="6" display="http://matoumatheux.ac-rennes.fr/num/fractions/6/fractionsM.htm - 6" xr:uid="{B5E2A2E7-B789-4D9E-A88E-D7B262280DA5}"/>
    <hyperlink ref="G230" r:id="rId99" location="6" display="http://matoumatheux.ac-rennes.fr/num/fractions/6/fractionsM2.htm - 6" xr:uid="{BA633455-F875-4D43-9B21-FB9319942D32}"/>
    <hyperlink ref="G228" r:id="rId100" location="6" display="http://matoumatheux.ac-rennes.fr/num/fractions/6/menthe.htm - 6" xr:uid="{E7EAB4AE-40E5-4820-8DB9-6116E83257DA}"/>
    <hyperlink ref="G231" r:id="rId101" location="6" display="http://matoumatheux.ac-rennes.fr/num/fractions/6/poisson.htm - 6" xr:uid="{C0BA0EE5-5EAE-4BEC-9A61-8777D7EE7545}"/>
    <hyperlink ref="G232" r:id="rId102" location="6" display="http://matoumatheux.ac-rennes.fr/num/proportionnalite/6/creme.htm - 6" xr:uid="{B53CD180-1B4A-4B7F-BC09-0740691FC3F4}"/>
    <hyperlink ref="K223" r:id="rId103" location="6" display="http://matoumatheux.ac-rennes.fr/num/proportionnalite/6/gateauriz.htm - 6" xr:uid="{022BE57A-AB08-44DD-BB75-DBF353447EAE}"/>
    <hyperlink ref="K224" r:id="rId104" location="6" display="http://matoumatheux.ac-rennes.fr/num/proportionnalite/6/far.htm - 6" xr:uid="{2CD9A99E-CAD4-4D11-9D54-5126BB356729}"/>
    <hyperlink ref="K225" r:id="rId105" location="6" display="http://matoumatheux.ac-rennes.fr/num/proportionnalite/6/boulangerie.htm - 6" xr:uid="{0F7A6106-2CC3-4FEE-8227-56CFE4C6496F}"/>
    <hyperlink ref="B232" r:id="rId106" location="6" display="http://matoumatheux.ac-rennes.fr/geom/unite/mesureur.htm - 6" xr:uid="{C93A8BC8-71CA-48E1-9DB5-337083F0A96C}"/>
    <hyperlink ref="K228" r:id="rId107" location="6" display="http://matoumatheux.ac-rennes.fr/cours/mesures/convlong.htm - 6" xr:uid="{59FA6F9A-5542-403C-A53F-4A3C1B6A5B2C}"/>
    <hyperlink ref="K229" r:id="rId108" location="6" display="http://matoumatheux.ac-rennes.fr/cours/mesures/convmasse.htm - 6" xr:uid="{6ABDD353-0D13-47A5-8AC2-821288A77CA2}"/>
    <hyperlink ref="K230" r:id="rId109" location="6" display="http://matoumatheux.ac-rennes.fr/geom/cercle/Bebert11.htm - 6" xr:uid="{FC980716-6586-4F78-ABCB-25DBE2FA4C63}"/>
    <hyperlink ref="K231" r:id="rId110" location="6" display="http://matoumatheux.ac-rennes.fr/geom/cercle/Bebert21.htm - 6" xr:uid="{9CC16A2E-2521-4957-8E0D-242AB9383255}"/>
    <hyperlink ref="K232" r:id="rId111" location="6" display="http://matoumatheux.ac-rennes.fr/geom/cercle/chien.htm - 6" xr:uid="{FC362388-F359-4438-9E76-76EA43AC825D}"/>
    <hyperlink ref="O223" r:id="rId112" location="6" display="http://matoumatheux.ac-rennes.fr/geom/solides/6/ruban.htm - 6" xr:uid="{E75979FD-479A-49BE-9D71-21E4740063FE}"/>
    <hyperlink ref="O224" r:id="rId113" location="5" display="http://matoumatheux.ac-rennes.fr/geom/cercle/5/aire.htm - 5" xr:uid="{440BE394-C449-48E4-814A-17BC311A75D9}"/>
    <hyperlink ref="O225" r:id="rId114" location="5" display="http://matoumatheux.ac-rennes.fr/geom/cercle/5/rayon.htm - 5" xr:uid="{86D83344-F13B-4231-8CA6-8918889D6633}"/>
    <hyperlink ref="O226" r:id="rId115" location="5" display="http://matoumatheux.ac-rennes.fr/geom/cercle/5/couronne.htm - 5" xr:uid="{BE92FD9A-6C48-46D4-8B76-CE8E278A473D}"/>
    <hyperlink ref="O227" r:id="rId116" location="5" display="http://matoumatheux.ac-rennes.fr/geom/solides/5/airecylindre.htm - 5" xr:uid="{573D4C7B-0858-4694-95D2-F7D8DBC9C148}"/>
    <hyperlink ref="O228" r:id="rId117" location="5" display="http://matoumatheux.ac-rennes.fr/geom/solides/5/volcylindre.htm - 5" xr:uid="{35B7FE95-1B6C-49B8-B125-A7A169C6D6D6}"/>
    <hyperlink ref="O230" r:id="rId118" location="4" display="http://matoumatheux.ac-rennes.fr/num/puissances/gateau.htm - 4" xr:uid="{C8628EF5-292E-4969-B920-9B7A9C30714C}"/>
    <hyperlink ref="O229" r:id="rId119" location="4" display="http://matoumatheux.ac-rennes.fr/cours/volume/cylindre.htm - 4" xr:uid="{E7FE646C-BD98-4CAA-81F8-0A6140720757}"/>
    <hyperlink ref="O231" r:id="rId120" location="4" display="http://matoumatheux.ac-rennes.fr/cours/aire/airerect.htm - 4" xr:uid="{80A1F5D6-998E-46D7-9289-44FE371FE633}"/>
    <hyperlink ref="O232" r:id="rId121" location="3" display="http://matoumatheux.ac-rennes.fr/num/diviseur/probleme1.htm - 3" xr:uid="{15A7BDC5-3820-4487-A0EC-71051C8A50BD}"/>
    <hyperlink ref="O233" r:id="rId122" location="3" display="http://matoumatheux.ac-rennes.fr/num/courbe/casserole.htm - 3" xr:uid="{CE5B7B65-AE1C-4410-939E-3BEF15833E25}"/>
    <hyperlink ref="B236" r:id="rId123" xr:uid="{6A24AF95-AC01-45C1-B3C0-3C8B340CB2DC}"/>
    <hyperlink ref="G236" r:id="rId124" xr:uid="{1097BF93-F405-4DD3-B67F-2B306AE9CD99}"/>
    <hyperlink ref="K236" r:id="rId125" xr:uid="{A4C4F5F1-E97A-42D4-AC71-4D321A118884}"/>
    <hyperlink ref="O236" r:id="rId126" location="q=RECETTES+PATISSERIE" xr:uid="{A061FA75-B3CB-422D-831D-CF922C694004}"/>
    <hyperlink ref="E239" r:id="rId127" xr:uid="{41DD5C04-5866-4338-83EB-9334453EFF94}"/>
    <hyperlink ref="G239" r:id="rId128" xr:uid="{F4F502F7-E906-45E2-B6C5-7625ED3D1BC6}"/>
    <hyperlink ref="J239" r:id="rId129" xr:uid="{DA7132B7-6C29-4A48-A012-1B9B3567D463}"/>
    <hyperlink ref="M239" r:id="rId130" xr:uid="{4BA7621E-7404-485C-B568-59769B63ADE5}"/>
    <hyperlink ref="J280" r:id="rId131" xr:uid="{BCDCDD00-99A2-42BA-8DBA-10DC1FCE1CC6}"/>
    <hyperlink ref="B404" r:id="rId132" xr:uid="{5BB2462A-6110-422A-9F3F-58A61019C66C}"/>
    <hyperlink ref="D369" r:id="rId133" xr:uid="{A0C23215-0D28-4F36-A532-E62F028A9D4C}"/>
  </hyperlinks>
  <pageMargins left="0.7" right="0.7" top="0.75" bottom="0.75" header="0.3" footer="0.3"/>
  <pageSetup paperSize="9" orientation="portrait" r:id="rId134"/>
  <drawing r:id="rId13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39D3A-2DFC-4703-9D4E-81151071F9BD}">
  <dimension ref="A1:AX131"/>
  <sheetViews>
    <sheetView showZeros="0" showWhiteSpace="0" zoomScaleNormal="100" zoomScalePageLayoutView="58" workbookViewId="0">
      <selection activeCell="L13" sqref="L13"/>
    </sheetView>
  </sheetViews>
  <sheetFormatPr baseColWidth="10" defaultRowHeight="15"/>
  <cols>
    <col min="1" max="1" width="3.7109375" style="593" customWidth="1"/>
    <col min="2" max="2" width="5.42578125" style="604" customWidth="1"/>
    <col min="3" max="3" width="29.85546875" style="604" customWidth="1"/>
    <col min="4" max="4" width="5.42578125" style="604" customWidth="1"/>
    <col min="5" max="5" width="35.5703125" style="604" customWidth="1"/>
    <col min="6" max="6" width="5.42578125" style="604" customWidth="1"/>
    <col min="7" max="7" width="33.28515625" style="604" customWidth="1"/>
    <col min="8" max="8" width="5.42578125" style="604" customWidth="1"/>
    <col min="9" max="9" width="32.28515625" style="604" customWidth="1"/>
    <col min="10" max="10" width="3.42578125" style="604" customWidth="1"/>
    <col min="11" max="11" width="4.140625" style="604" customWidth="1"/>
    <col min="12" max="12" width="5.42578125" style="604" customWidth="1"/>
    <col min="13" max="13" width="20.28515625" style="604" customWidth="1"/>
    <col min="14" max="14" width="5.42578125" style="604" customWidth="1"/>
    <col min="15" max="15" width="18.7109375" style="604" customWidth="1"/>
    <col min="16" max="16" width="5.42578125" style="604" customWidth="1"/>
    <col min="17" max="17" width="18.85546875" style="604" customWidth="1"/>
    <col min="18" max="18" width="5.42578125" style="604" customWidth="1"/>
    <col min="19" max="19" width="16.28515625" style="604" customWidth="1"/>
    <col min="20" max="20" width="2.85546875" style="604" customWidth="1"/>
    <col min="21" max="21" width="5.42578125" style="593" customWidth="1"/>
    <col min="22" max="22" width="4.7109375" style="593" customWidth="1"/>
    <col min="23" max="23" width="34.140625" style="593" customWidth="1"/>
    <col min="24" max="24" width="5.7109375" style="593" customWidth="1"/>
    <col min="25" max="25" width="25.7109375" style="593" customWidth="1"/>
    <col min="26" max="26" width="5.5703125" style="593" bestFit="1" customWidth="1"/>
    <col min="27" max="27" width="27.42578125" style="593" customWidth="1"/>
    <col min="28" max="28" width="5.5703125" style="593" bestFit="1" customWidth="1"/>
    <col min="29" max="29" width="36.7109375" style="593" customWidth="1"/>
    <col min="30" max="30" width="5.5703125" style="593" bestFit="1" customWidth="1"/>
    <col min="31" max="31" width="34" style="593" customWidth="1"/>
    <col min="32" max="32" width="5.5703125" style="593" bestFit="1" customWidth="1"/>
    <col min="33" max="33" width="25.7109375" style="593" customWidth="1"/>
    <col min="34" max="40" width="11.42578125" style="593"/>
    <col min="41" max="41" width="11.42578125" style="5"/>
    <col min="42" max="42" width="168.42578125" style="5" customWidth="1"/>
    <col min="43" max="43" width="11.42578125" style="593"/>
    <col min="44" max="44" width="4.7109375" style="3308" customWidth="1"/>
    <col min="45" max="45" width="40.7109375" style="3308" customWidth="1"/>
    <col min="46" max="46" width="12.7109375" style="3308" customWidth="1"/>
    <col min="47" max="47" width="4.85546875" style="3308" customWidth="1"/>
    <col min="48" max="48" width="4.7109375" style="3308" customWidth="1"/>
    <col min="49" max="49" width="40.7109375" style="3308" customWidth="1"/>
    <col min="50" max="50" width="12.7109375" style="3308" customWidth="1"/>
    <col min="51" max="254" width="11.42578125" style="593"/>
    <col min="255" max="255" width="5.42578125" style="593" customWidth="1"/>
    <col min="256" max="256" width="43.5703125" style="593" customWidth="1"/>
    <col min="257" max="257" width="5.42578125" style="593" customWidth="1"/>
    <col min="258" max="258" width="43.5703125" style="593" customWidth="1"/>
    <col min="259" max="259" width="5.42578125" style="593" customWidth="1"/>
    <col min="260" max="260" width="43.5703125" style="593" customWidth="1"/>
    <col min="261" max="261" width="5.42578125" style="593" customWidth="1"/>
    <col min="262" max="262" width="43.5703125" style="593" customWidth="1"/>
    <col min="263" max="263" width="3.42578125" style="593" customWidth="1"/>
    <col min="264" max="264" width="13.7109375" style="593" customWidth="1"/>
    <col min="265" max="265" width="5.42578125" style="593" customWidth="1"/>
    <col min="266" max="266" width="43.5703125" style="593" customWidth="1"/>
    <col min="267" max="267" width="5.42578125" style="593" customWidth="1"/>
    <col min="268" max="268" width="43.5703125" style="593" customWidth="1"/>
    <col min="269" max="269" width="5.42578125" style="593" customWidth="1"/>
    <col min="270" max="270" width="43.5703125" style="593" customWidth="1"/>
    <col min="271" max="271" width="5.42578125" style="593" customWidth="1"/>
    <col min="272" max="272" width="43.5703125" style="593" customWidth="1"/>
    <col min="273" max="273" width="2.85546875" style="593" customWidth="1"/>
    <col min="274" max="510" width="11.42578125" style="593"/>
    <col min="511" max="511" width="5.42578125" style="593" customWidth="1"/>
    <col min="512" max="512" width="43.5703125" style="593" customWidth="1"/>
    <col min="513" max="513" width="5.42578125" style="593" customWidth="1"/>
    <col min="514" max="514" width="43.5703125" style="593" customWidth="1"/>
    <col min="515" max="515" width="5.42578125" style="593" customWidth="1"/>
    <col min="516" max="516" width="43.5703125" style="593" customWidth="1"/>
    <col min="517" max="517" width="5.42578125" style="593" customWidth="1"/>
    <col min="518" max="518" width="43.5703125" style="593" customWidth="1"/>
    <col min="519" max="519" width="3.42578125" style="593" customWidth="1"/>
    <col min="520" max="520" width="13.7109375" style="593" customWidth="1"/>
    <col min="521" max="521" width="5.42578125" style="593" customWidth="1"/>
    <col min="522" max="522" width="43.5703125" style="593" customWidth="1"/>
    <col min="523" max="523" width="5.42578125" style="593" customWidth="1"/>
    <col min="524" max="524" width="43.5703125" style="593" customWidth="1"/>
    <col min="525" max="525" width="5.42578125" style="593" customWidth="1"/>
    <col min="526" max="526" width="43.5703125" style="593" customWidth="1"/>
    <col min="527" max="527" width="5.42578125" style="593" customWidth="1"/>
    <col min="528" max="528" width="43.5703125" style="593" customWidth="1"/>
    <col min="529" max="529" width="2.85546875" style="593" customWidth="1"/>
    <col min="530" max="766" width="11.42578125" style="593"/>
    <col min="767" max="767" width="5.42578125" style="593" customWidth="1"/>
    <col min="768" max="768" width="43.5703125" style="593" customWidth="1"/>
    <col min="769" max="769" width="5.42578125" style="593" customWidth="1"/>
    <col min="770" max="770" width="43.5703125" style="593" customWidth="1"/>
    <col min="771" max="771" width="5.42578125" style="593" customWidth="1"/>
    <col min="772" max="772" width="43.5703125" style="593" customWidth="1"/>
    <col min="773" max="773" width="5.42578125" style="593" customWidth="1"/>
    <col min="774" max="774" width="43.5703125" style="593" customWidth="1"/>
    <col min="775" max="775" width="3.42578125" style="593" customWidth="1"/>
    <col min="776" max="776" width="13.7109375" style="593" customWidth="1"/>
    <col min="777" max="777" width="5.42578125" style="593" customWidth="1"/>
    <col min="778" max="778" width="43.5703125" style="593" customWidth="1"/>
    <col min="779" max="779" width="5.42578125" style="593" customWidth="1"/>
    <col min="780" max="780" width="43.5703125" style="593" customWidth="1"/>
    <col min="781" max="781" width="5.42578125" style="593" customWidth="1"/>
    <col min="782" max="782" width="43.5703125" style="593" customWidth="1"/>
    <col min="783" max="783" width="5.42578125" style="593" customWidth="1"/>
    <col min="784" max="784" width="43.5703125" style="593" customWidth="1"/>
    <col min="785" max="785" width="2.85546875" style="593" customWidth="1"/>
    <col min="786" max="1022" width="11.42578125" style="593"/>
    <col min="1023" max="1023" width="5.42578125" style="593" customWidth="1"/>
    <col min="1024" max="1024" width="43.5703125" style="593" customWidth="1"/>
    <col min="1025" max="1025" width="5.42578125" style="593" customWidth="1"/>
    <col min="1026" max="1026" width="43.5703125" style="593" customWidth="1"/>
    <col min="1027" max="1027" width="5.42578125" style="593" customWidth="1"/>
    <col min="1028" max="1028" width="43.5703125" style="593" customWidth="1"/>
    <col min="1029" max="1029" width="5.42578125" style="593" customWidth="1"/>
    <col min="1030" max="1030" width="43.5703125" style="593" customWidth="1"/>
    <col min="1031" max="1031" width="3.42578125" style="593" customWidth="1"/>
    <col min="1032" max="1032" width="13.7109375" style="593" customWidth="1"/>
    <col min="1033" max="1033" width="5.42578125" style="593" customWidth="1"/>
    <col min="1034" max="1034" width="43.5703125" style="593" customWidth="1"/>
    <col min="1035" max="1035" width="5.42578125" style="593" customWidth="1"/>
    <col min="1036" max="1036" width="43.5703125" style="593" customWidth="1"/>
    <col min="1037" max="1037" width="5.42578125" style="593" customWidth="1"/>
    <col min="1038" max="1038" width="43.5703125" style="593" customWidth="1"/>
    <col min="1039" max="1039" width="5.42578125" style="593" customWidth="1"/>
    <col min="1040" max="1040" width="43.5703125" style="593" customWidth="1"/>
    <col min="1041" max="1041" width="2.85546875" style="593" customWidth="1"/>
    <col min="1042" max="1278" width="11.42578125" style="593"/>
    <col min="1279" max="1279" width="5.42578125" style="593" customWidth="1"/>
    <col min="1280" max="1280" width="43.5703125" style="593" customWidth="1"/>
    <col min="1281" max="1281" width="5.42578125" style="593" customWidth="1"/>
    <col min="1282" max="1282" width="43.5703125" style="593" customWidth="1"/>
    <col min="1283" max="1283" width="5.42578125" style="593" customWidth="1"/>
    <col min="1284" max="1284" width="43.5703125" style="593" customWidth="1"/>
    <col min="1285" max="1285" width="5.42578125" style="593" customWidth="1"/>
    <col min="1286" max="1286" width="43.5703125" style="593" customWidth="1"/>
    <col min="1287" max="1287" width="3.42578125" style="593" customWidth="1"/>
    <col min="1288" max="1288" width="13.7109375" style="593" customWidth="1"/>
    <col min="1289" max="1289" width="5.42578125" style="593" customWidth="1"/>
    <col min="1290" max="1290" width="43.5703125" style="593" customWidth="1"/>
    <col min="1291" max="1291" width="5.42578125" style="593" customWidth="1"/>
    <col min="1292" max="1292" width="43.5703125" style="593" customWidth="1"/>
    <col min="1293" max="1293" width="5.42578125" style="593" customWidth="1"/>
    <col min="1294" max="1294" width="43.5703125" style="593" customWidth="1"/>
    <col min="1295" max="1295" width="5.42578125" style="593" customWidth="1"/>
    <col min="1296" max="1296" width="43.5703125" style="593" customWidth="1"/>
    <col min="1297" max="1297" width="2.85546875" style="593" customWidth="1"/>
    <col min="1298" max="1534" width="11.42578125" style="593"/>
    <col min="1535" max="1535" width="5.42578125" style="593" customWidth="1"/>
    <col min="1536" max="1536" width="43.5703125" style="593" customWidth="1"/>
    <col min="1537" max="1537" width="5.42578125" style="593" customWidth="1"/>
    <col min="1538" max="1538" width="43.5703125" style="593" customWidth="1"/>
    <col min="1539" max="1539" width="5.42578125" style="593" customWidth="1"/>
    <col min="1540" max="1540" width="43.5703125" style="593" customWidth="1"/>
    <col min="1541" max="1541" width="5.42578125" style="593" customWidth="1"/>
    <col min="1542" max="1542" width="43.5703125" style="593" customWidth="1"/>
    <col min="1543" max="1543" width="3.42578125" style="593" customWidth="1"/>
    <col min="1544" max="1544" width="13.7109375" style="593" customWidth="1"/>
    <col min="1545" max="1545" width="5.42578125" style="593" customWidth="1"/>
    <col min="1546" max="1546" width="43.5703125" style="593" customWidth="1"/>
    <col min="1547" max="1547" width="5.42578125" style="593" customWidth="1"/>
    <col min="1548" max="1548" width="43.5703125" style="593" customWidth="1"/>
    <col min="1549" max="1549" width="5.42578125" style="593" customWidth="1"/>
    <col min="1550" max="1550" width="43.5703125" style="593" customWidth="1"/>
    <col min="1551" max="1551" width="5.42578125" style="593" customWidth="1"/>
    <col min="1552" max="1552" width="43.5703125" style="593" customWidth="1"/>
    <col min="1553" max="1553" width="2.85546875" style="593" customWidth="1"/>
    <col min="1554" max="1790" width="11.42578125" style="593"/>
    <col min="1791" max="1791" width="5.42578125" style="593" customWidth="1"/>
    <col min="1792" max="1792" width="43.5703125" style="593" customWidth="1"/>
    <col min="1793" max="1793" width="5.42578125" style="593" customWidth="1"/>
    <col min="1794" max="1794" width="43.5703125" style="593" customWidth="1"/>
    <col min="1795" max="1795" width="5.42578125" style="593" customWidth="1"/>
    <col min="1796" max="1796" width="43.5703125" style="593" customWidth="1"/>
    <col min="1797" max="1797" width="5.42578125" style="593" customWidth="1"/>
    <col min="1798" max="1798" width="43.5703125" style="593" customWidth="1"/>
    <col min="1799" max="1799" width="3.42578125" style="593" customWidth="1"/>
    <col min="1800" max="1800" width="13.7109375" style="593" customWidth="1"/>
    <col min="1801" max="1801" width="5.42578125" style="593" customWidth="1"/>
    <col min="1802" max="1802" width="43.5703125" style="593" customWidth="1"/>
    <col min="1803" max="1803" width="5.42578125" style="593" customWidth="1"/>
    <col min="1804" max="1804" width="43.5703125" style="593" customWidth="1"/>
    <col min="1805" max="1805" width="5.42578125" style="593" customWidth="1"/>
    <col min="1806" max="1806" width="43.5703125" style="593" customWidth="1"/>
    <col min="1807" max="1807" width="5.42578125" style="593" customWidth="1"/>
    <col min="1808" max="1808" width="43.5703125" style="593" customWidth="1"/>
    <col min="1809" max="1809" width="2.85546875" style="593" customWidth="1"/>
    <col min="1810" max="2046" width="11.42578125" style="593"/>
    <col min="2047" max="2047" width="5.42578125" style="593" customWidth="1"/>
    <col min="2048" max="2048" width="43.5703125" style="593" customWidth="1"/>
    <col min="2049" max="2049" width="5.42578125" style="593" customWidth="1"/>
    <col min="2050" max="2050" width="43.5703125" style="593" customWidth="1"/>
    <col min="2051" max="2051" width="5.42578125" style="593" customWidth="1"/>
    <col min="2052" max="2052" width="43.5703125" style="593" customWidth="1"/>
    <col min="2053" max="2053" width="5.42578125" style="593" customWidth="1"/>
    <col min="2054" max="2054" width="43.5703125" style="593" customWidth="1"/>
    <col min="2055" max="2055" width="3.42578125" style="593" customWidth="1"/>
    <col min="2056" max="2056" width="13.7109375" style="593" customWidth="1"/>
    <col min="2057" max="2057" width="5.42578125" style="593" customWidth="1"/>
    <col min="2058" max="2058" width="43.5703125" style="593" customWidth="1"/>
    <col min="2059" max="2059" width="5.42578125" style="593" customWidth="1"/>
    <col min="2060" max="2060" width="43.5703125" style="593" customWidth="1"/>
    <col min="2061" max="2061" width="5.42578125" style="593" customWidth="1"/>
    <col min="2062" max="2062" width="43.5703125" style="593" customWidth="1"/>
    <col min="2063" max="2063" width="5.42578125" style="593" customWidth="1"/>
    <col min="2064" max="2064" width="43.5703125" style="593" customWidth="1"/>
    <col min="2065" max="2065" width="2.85546875" style="593" customWidth="1"/>
    <col min="2066" max="2302" width="11.42578125" style="593"/>
    <col min="2303" max="2303" width="5.42578125" style="593" customWidth="1"/>
    <col min="2304" max="2304" width="43.5703125" style="593" customWidth="1"/>
    <col min="2305" max="2305" width="5.42578125" style="593" customWidth="1"/>
    <col min="2306" max="2306" width="43.5703125" style="593" customWidth="1"/>
    <col min="2307" max="2307" width="5.42578125" style="593" customWidth="1"/>
    <col min="2308" max="2308" width="43.5703125" style="593" customWidth="1"/>
    <col min="2309" max="2309" width="5.42578125" style="593" customWidth="1"/>
    <col min="2310" max="2310" width="43.5703125" style="593" customWidth="1"/>
    <col min="2311" max="2311" width="3.42578125" style="593" customWidth="1"/>
    <col min="2312" max="2312" width="13.7109375" style="593" customWidth="1"/>
    <col min="2313" max="2313" width="5.42578125" style="593" customWidth="1"/>
    <col min="2314" max="2314" width="43.5703125" style="593" customWidth="1"/>
    <col min="2315" max="2315" width="5.42578125" style="593" customWidth="1"/>
    <col min="2316" max="2316" width="43.5703125" style="593" customWidth="1"/>
    <col min="2317" max="2317" width="5.42578125" style="593" customWidth="1"/>
    <col min="2318" max="2318" width="43.5703125" style="593" customWidth="1"/>
    <col min="2319" max="2319" width="5.42578125" style="593" customWidth="1"/>
    <col min="2320" max="2320" width="43.5703125" style="593" customWidth="1"/>
    <col min="2321" max="2321" width="2.85546875" style="593" customWidth="1"/>
    <col min="2322" max="2558" width="11.42578125" style="593"/>
    <col min="2559" max="2559" width="5.42578125" style="593" customWidth="1"/>
    <col min="2560" max="2560" width="43.5703125" style="593" customWidth="1"/>
    <col min="2561" max="2561" width="5.42578125" style="593" customWidth="1"/>
    <col min="2562" max="2562" width="43.5703125" style="593" customWidth="1"/>
    <col min="2563" max="2563" width="5.42578125" style="593" customWidth="1"/>
    <col min="2564" max="2564" width="43.5703125" style="593" customWidth="1"/>
    <col min="2565" max="2565" width="5.42578125" style="593" customWidth="1"/>
    <col min="2566" max="2566" width="43.5703125" style="593" customWidth="1"/>
    <col min="2567" max="2567" width="3.42578125" style="593" customWidth="1"/>
    <col min="2568" max="2568" width="13.7109375" style="593" customWidth="1"/>
    <col min="2569" max="2569" width="5.42578125" style="593" customWidth="1"/>
    <col min="2570" max="2570" width="43.5703125" style="593" customWidth="1"/>
    <col min="2571" max="2571" width="5.42578125" style="593" customWidth="1"/>
    <col min="2572" max="2572" width="43.5703125" style="593" customWidth="1"/>
    <col min="2573" max="2573" width="5.42578125" style="593" customWidth="1"/>
    <col min="2574" max="2574" width="43.5703125" style="593" customWidth="1"/>
    <col min="2575" max="2575" width="5.42578125" style="593" customWidth="1"/>
    <col min="2576" max="2576" width="43.5703125" style="593" customWidth="1"/>
    <col min="2577" max="2577" width="2.85546875" style="593" customWidth="1"/>
    <col min="2578" max="2814" width="11.42578125" style="593"/>
    <col min="2815" max="2815" width="5.42578125" style="593" customWidth="1"/>
    <col min="2816" max="2816" width="43.5703125" style="593" customWidth="1"/>
    <col min="2817" max="2817" width="5.42578125" style="593" customWidth="1"/>
    <col min="2818" max="2818" width="43.5703125" style="593" customWidth="1"/>
    <col min="2819" max="2819" width="5.42578125" style="593" customWidth="1"/>
    <col min="2820" max="2820" width="43.5703125" style="593" customWidth="1"/>
    <col min="2821" max="2821" width="5.42578125" style="593" customWidth="1"/>
    <col min="2822" max="2822" width="43.5703125" style="593" customWidth="1"/>
    <col min="2823" max="2823" width="3.42578125" style="593" customWidth="1"/>
    <col min="2824" max="2824" width="13.7109375" style="593" customWidth="1"/>
    <col min="2825" max="2825" width="5.42578125" style="593" customWidth="1"/>
    <col min="2826" max="2826" width="43.5703125" style="593" customWidth="1"/>
    <col min="2827" max="2827" width="5.42578125" style="593" customWidth="1"/>
    <col min="2828" max="2828" width="43.5703125" style="593" customWidth="1"/>
    <col min="2829" max="2829" width="5.42578125" style="593" customWidth="1"/>
    <col min="2830" max="2830" width="43.5703125" style="593" customWidth="1"/>
    <col min="2831" max="2831" width="5.42578125" style="593" customWidth="1"/>
    <col min="2832" max="2832" width="43.5703125" style="593" customWidth="1"/>
    <col min="2833" max="2833" width="2.85546875" style="593" customWidth="1"/>
    <col min="2834" max="3070" width="11.42578125" style="593"/>
    <col min="3071" max="3071" width="5.42578125" style="593" customWidth="1"/>
    <col min="3072" max="3072" width="43.5703125" style="593" customWidth="1"/>
    <col min="3073" max="3073" width="5.42578125" style="593" customWidth="1"/>
    <col min="3074" max="3074" width="43.5703125" style="593" customWidth="1"/>
    <col min="3075" max="3075" width="5.42578125" style="593" customWidth="1"/>
    <col min="3076" max="3076" width="43.5703125" style="593" customWidth="1"/>
    <col min="3077" max="3077" width="5.42578125" style="593" customWidth="1"/>
    <col min="3078" max="3078" width="43.5703125" style="593" customWidth="1"/>
    <col min="3079" max="3079" width="3.42578125" style="593" customWidth="1"/>
    <col min="3080" max="3080" width="13.7109375" style="593" customWidth="1"/>
    <col min="3081" max="3081" width="5.42578125" style="593" customWidth="1"/>
    <col min="3082" max="3082" width="43.5703125" style="593" customWidth="1"/>
    <col min="3083" max="3083" width="5.42578125" style="593" customWidth="1"/>
    <col min="3084" max="3084" width="43.5703125" style="593" customWidth="1"/>
    <col min="3085" max="3085" width="5.42578125" style="593" customWidth="1"/>
    <col min="3086" max="3086" width="43.5703125" style="593" customWidth="1"/>
    <col min="3087" max="3087" width="5.42578125" style="593" customWidth="1"/>
    <col min="3088" max="3088" width="43.5703125" style="593" customWidth="1"/>
    <col min="3089" max="3089" width="2.85546875" style="593" customWidth="1"/>
    <col min="3090" max="3326" width="11.42578125" style="593"/>
    <col min="3327" max="3327" width="5.42578125" style="593" customWidth="1"/>
    <col min="3328" max="3328" width="43.5703125" style="593" customWidth="1"/>
    <col min="3329" max="3329" width="5.42578125" style="593" customWidth="1"/>
    <col min="3330" max="3330" width="43.5703125" style="593" customWidth="1"/>
    <col min="3331" max="3331" width="5.42578125" style="593" customWidth="1"/>
    <col min="3332" max="3332" width="43.5703125" style="593" customWidth="1"/>
    <col min="3333" max="3333" width="5.42578125" style="593" customWidth="1"/>
    <col min="3334" max="3334" width="43.5703125" style="593" customWidth="1"/>
    <col min="3335" max="3335" width="3.42578125" style="593" customWidth="1"/>
    <col min="3336" max="3336" width="13.7109375" style="593" customWidth="1"/>
    <col min="3337" max="3337" width="5.42578125" style="593" customWidth="1"/>
    <col min="3338" max="3338" width="43.5703125" style="593" customWidth="1"/>
    <col min="3339" max="3339" width="5.42578125" style="593" customWidth="1"/>
    <col min="3340" max="3340" width="43.5703125" style="593" customWidth="1"/>
    <col min="3341" max="3341" width="5.42578125" style="593" customWidth="1"/>
    <col min="3342" max="3342" width="43.5703125" style="593" customWidth="1"/>
    <col min="3343" max="3343" width="5.42578125" style="593" customWidth="1"/>
    <col min="3344" max="3344" width="43.5703125" style="593" customWidth="1"/>
    <col min="3345" max="3345" width="2.85546875" style="593" customWidth="1"/>
    <col min="3346" max="3582" width="11.42578125" style="593"/>
    <col min="3583" max="3583" width="5.42578125" style="593" customWidth="1"/>
    <col min="3584" max="3584" width="43.5703125" style="593" customWidth="1"/>
    <col min="3585" max="3585" width="5.42578125" style="593" customWidth="1"/>
    <col min="3586" max="3586" width="43.5703125" style="593" customWidth="1"/>
    <col min="3587" max="3587" width="5.42578125" style="593" customWidth="1"/>
    <col min="3588" max="3588" width="43.5703125" style="593" customWidth="1"/>
    <col min="3589" max="3589" width="5.42578125" style="593" customWidth="1"/>
    <col min="3590" max="3590" width="43.5703125" style="593" customWidth="1"/>
    <col min="3591" max="3591" width="3.42578125" style="593" customWidth="1"/>
    <col min="3592" max="3592" width="13.7109375" style="593" customWidth="1"/>
    <col min="3593" max="3593" width="5.42578125" style="593" customWidth="1"/>
    <col min="3594" max="3594" width="43.5703125" style="593" customWidth="1"/>
    <col min="3595" max="3595" width="5.42578125" style="593" customWidth="1"/>
    <col min="3596" max="3596" width="43.5703125" style="593" customWidth="1"/>
    <col min="3597" max="3597" width="5.42578125" style="593" customWidth="1"/>
    <col min="3598" max="3598" width="43.5703125" style="593" customWidth="1"/>
    <col min="3599" max="3599" width="5.42578125" style="593" customWidth="1"/>
    <col min="3600" max="3600" width="43.5703125" style="593" customWidth="1"/>
    <col min="3601" max="3601" width="2.85546875" style="593" customWidth="1"/>
    <col min="3602" max="3838" width="11.42578125" style="593"/>
    <col min="3839" max="3839" width="5.42578125" style="593" customWidth="1"/>
    <col min="3840" max="3840" width="43.5703125" style="593" customWidth="1"/>
    <col min="3841" max="3841" width="5.42578125" style="593" customWidth="1"/>
    <col min="3842" max="3842" width="43.5703125" style="593" customWidth="1"/>
    <col min="3843" max="3843" width="5.42578125" style="593" customWidth="1"/>
    <col min="3844" max="3844" width="43.5703125" style="593" customWidth="1"/>
    <col min="3845" max="3845" width="5.42578125" style="593" customWidth="1"/>
    <col min="3846" max="3846" width="43.5703125" style="593" customWidth="1"/>
    <col min="3847" max="3847" width="3.42578125" style="593" customWidth="1"/>
    <col min="3848" max="3848" width="13.7109375" style="593" customWidth="1"/>
    <col min="3849" max="3849" width="5.42578125" style="593" customWidth="1"/>
    <col min="3850" max="3850" width="43.5703125" style="593" customWidth="1"/>
    <col min="3851" max="3851" width="5.42578125" style="593" customWidth="1"/>
    <col min="3852" max="3852" width="43.5703125" style="593" customWidth="1"/>
    <col min="3853" max="3853" width="5.42578125" style="593" customWidth="1"/>
    <col min="3854" max="3854" width="43.5703125" style="593" customWidth="1"/>
    <col min="3855" max="3855" width="5.42578125" style="593" customWidth="1"/>
    <col min="3856" max="3856" width="43.5703125" style="593" customWidth="1"/>
    <col min="3857" max="3857" width="2.85546875" style="593" customWidth="1"/>
    <col min="3858" max="4094" width="11.42578125" style="593"/>
    <col min="4095" max="4095" width="5.42578125" style="593" customWidth="1"/>
    <col min="4096" max="4096" width="43.5703125" style="593" customWidth="1"/>
    <col min="4097" max="4097" width="5.42578125" style="593" customWidth="1"/>
    <col min="4098" max="4098" width="43.5703125" style="593" customWidth="1"/>
    <col min="4099" max="4099" width="5.42578125" style="593" customWidth="1"/>
    <col min="4100" max="4100" width="43.5703125" style="593" customWidth="1"/>
    <col min="4101" max="4101" width="5.42578125" style="593" customWidth="1"/>
    <col min="4102" max="4102" width="43.5703125" style="593" customWidth="1"/>
    <col min="4103" max="4103" width="3.42578125" style="593" customWidth="1"/>
    <col min="4104" max="4104" width="13.7109375" style="593" customWidth="1"/>
    <col min="4105" max="4105" width="5.42578125" style="593" customWidth="1"/>
    <col min="4106" max="4106" width="43.5703125" style="593" customWidth="1"/>
    <col min="4107" max="4107" width="5.42578125" style="593" customWidth="1"/>
    <col min="4108" max="4108" width="43.5703125" style="593" customWidth="1"/>
    <col min="4109" max="4109" width="5.42578125" style="593" customWidth="1"/>
    <col min="4110" max="4110" width="43.5703125" style="593" customWidth="1"/>
    <col min="4111" max="4111" width="5.42578125" style="593" customWidth="1"/>
    <col min="4112" max="4112" width="43.5703125" style="593" customWidth="1"/>
    <col min="4113" max="4113" width="2.85546875" style="593" customWidth="1"/>
    <col min="4114" max="4350" width="11.42578125" style="593"/>
    <col min="4351" max="4351" width="5.42578125" style="593" customWidth="1"/>
    <col min="4352" max="4352" width="43.5703125" style="593" customWidth="1"/>
    <col min="4353" max="4353" width="5.42578125" style="593" customWidth="1"/>
    <col min="4354" max="4354" width="43.5703125" style="593" customWidth="1"/>
    <col min="4355" max="4355" width="5.42578125" style="593" customWidth="1"/>
    <col min="4356" max="4356" width="43.5703125" style="593" customWidth="1"/>
    <col min="4357" max="4357" width="5.42578125" style="593" customWidth="1"/>
    <col min="4358" max="4358" width="43.5703125" style="593" customWidth="1"/>
    <col min="4359" max="4359" width="3.42578125" style="593" customWidth="1"/>
    <col min="4360" max="4360" width="13.7109375" style="593" customWidth="1"/>
    <col min="4361" max="4361" width="5.42578125" style="593" customWidth="1"/>
    <col min="4362" max="4362" width="43.5703125" style="593" customWidth="1"/>
    <col min="4363" max="4363" width="5.42578125" style="593" customWidth="1"/>
    <col min="4364" max="4364" width="43.5703125" style="593" customWidth="1"/>
    <col min="4365" max="4365" width="5.42578125" style="593" customWidth="1"/>
    <col min="4366" max="4366" width="43.5703125" style="593" customWidth="1"/>
    <col min="4367" max="4367" width="5.42578125" style="593" customWidth="1"/>
    <col min="4368" max="4368" width="43.5703125" style="593" customWidth="1"/>
    <col min="4369" max="4369" width="2.85546875" style="593" customWidth="1"/>
    <col min="4370" max="4606" width="11.42578125" style="593"/>
    <col min="4607" max="4607" width="5.42578125" style="593" customWidth="1"/>
    <col min="4608" max="4608" width="43.5703125" style="593" customWidth="1"/>
    <col min="4609" max="4609" width="5.42578125" style="593" customWidth="1"/>
    <col min="4610" max="4610" width="43.5703125" style="593" customWidth="1"/>
    <col min="4611" max="4611" width="5.42578125" style="593" customWidth="1"/>
    <col min="4612" max="4612" width="43.5703125" style="593" customWidth="1"/>
    <col min="4613" max="4613" width="5.42578125" style="593" customWidth="1"/>
    <col min="4614" max="4614" width="43.5703125" style="593" customWidth="1"/>
    <col min="4615" max="4615" width="3.42578125" style="593" customWidth="1"/>
    <col min="4616" max="4616" width="13.7109375" style="593" customWidth="1"/>
    <col min="4617" max="4617" width="5.42578125" style="593" customWidth="1"/>
    <col min="4618" max="4618" width="43.5703125" style="593" customWidth="1"/>
    <col min="4619" max="4619" width="5.42578125" style="593" customWidth="1"/>
    <col min="4620" max="4620" width="43.5703125" style="593" customWidth="1"/>
    <col min="4621" max="4621" width="5.42578125" style="593" customWidth="1"/>
    <col min="4622" max="4622" width="43.5703125" style="593" customWidth="1"/>
    <col min="4623" max="4623" width="5.42578125" style="593" customWidth="1"/>
    <col min="4624" max="4624" width="43.5703125" style="593" customWidth="1"/>
    <col min="4625" max="4625" width="2.85546875" style="593" customWidth="1"/>
    <col min="4626" max="4862" width="11.42578125" style="593"/>
    <col min="4863" max="4863" width="5.42578125" style="593" customWidth="1"/>
    <col min="4864" max="4864" width="43.5703125" style="593" customWidth="1"/>
    <col min="4865" max="4865" width="5.42578125" style="593" customWidth="1"/>
    <col min="4866" max="4866" width="43.5703125" style="593" customWidth="1"/>
    <col min="4867" max="4867" width="5.42578125" style="593" customWidth="1"/>
    <col min="4868" max="4868" width="43.5703125" style="593" customWidth="1"/>
    <col min="4869" max="4869" width="5.42578125" style="593" customWidth="1"/>
    <col min="4870" max="4870" width="43.5703125" style="593" customWidth="1"/>
    <col min="4871" max="4871" width="3.42578125" style="593" customWidth="1"/>
    <col min="4872" max="4872" width="13.7109375" style="593" customWidth="1"/>
    <col min="4873" max="4873" width="5.42578125" style="593" customWidth="1"/>
    <col min="4874" max="4874" width="43.5703125" style="593" customWidth="1"/>
    <col min="4875" max="4875" width="5.42578125" style="593" customWidth="1"/>
    <col min="4876" max="4876" width="43.5703125" style="593" customWidth="1"/>
    <col min="4877" max="4877" width="5.42578125" style="593" customWidth="1"/>
    <col min="4878" max="4878" width="43.5703125" style="593" customWidth="1"/>
    <col min="4879" max="4879" width="5.42578125" style="593" customWidth="1"/>
    <col min="4880" max="4880" width="43.5703125" style="593" customWidth="1"/>
    <col min="4881" max="4881" width="2.85546875" style="593" customWidth="1"/>
    <col min="4882" max="5118" width="11.42578125" style="593"/>
    <col min="5119" max="5119" width="5.42578125" style="593" customWidth="1"/>
    <col min="5120" max="5120" width="43.5703125" style="593" customWidth="1"/>
    <col min="5121" max="5121" width="5.42578125" style="593" customWidth="1"/>
    <col min="5122" max="5122" width="43.5703125" style="593" customWidth="1"/>
    <col min="5123" max="5123" width="5.42578125" style="593" customWidth="1"/>
    <col min="5124" max="5124" width="43.5703125" style="593" customWidth="1"/>
    <col min="5125" max="5125" width="5.42578125" style="593" customWidth="1"/>
    <col min="5126" max="5126" width="43.5703125" style="593" customWidth="1"/>
    <col min="5127" max="5127" width="3.42578125" style="593" customWidth="1"/>
    <col min="5128" max="5128" width="13.7109375" style="593" customWidth="1"/>
    <col min="5129" max="5129" width="5.42578125" style="593" customWidth="1"/>
    <col min="5130" max="5130" width="43.5703125" style="593" customWidth="1"/>
    <col min="5131" max="5131" width="5.42578125" style="593" customWidth="1"/>
    <col min="5132" max="5132" width="43.5703125" style="593" customWidth="1"/>
    <col min="5133" max="5133" width="5.42578125" style="593" customWidth="1"/>
    <col min="5134" max="5134" width="43.5703125" style="593" customWidth="1"/>
    <col min="5135" max="5135" width="5.42578125" style="593" customWidth="1"/>
    <col min="5136" max="5136" width="43.5703125" style="593" customWidth="1"/>
    <col min="5137" max="5137" width="2.85546875" style="593" customWidth="1"/>
    <col min="5138" max="5374" width="11.42578125" style="593"/>
    <col min="5375" max="5375" width="5.42578125" style="593" customWidth="1"/>
    <col min="5376" max="5376" width="43.5703125" style="593" customWidth="1"/>
    <col min="5377" max="5377" width="5.42578125" style="593" customWidth="1"/>
    <col min="5378" max="5378" width="43.5703125" style="593" customWidth="1"/>
    <col min="5379" max="5379" width="5.42578125" style="593" customWidth="1"/>
    <col min="5380" max="5380" width="43.5703125" style="593" customWidth="1"/>
    <col min="5381" max="5381" width="5.42578125" style="593" customWidth="1"/>
    <col min="5382" max="5382" width="43.5703125" style="593" customWidth="1"/>
    <col min="5383" max="5383" width="3.42578125" style="593" customWidth="1"/>
    <col min="5384" max="5384" width="13.7109375" style="593" customWidth="1"/>
    <col min="5385" max="5385" width="5.42578125" style="593" customWidth="1"/>
    <col min="5386" max="5386" width="43.5703125" style="593" customWidth="1"/>
    <col min="5387" max="5387" width="5.42578125" style="593" customWidth="1"/>
    <col min="5388" max="5388" width="43.5703125" style="593" customWidth="1"/>
    <col min="5389" max="5389" width="5.42578125" style="593" customWidth="1"/>
    <col min="5390" max="5390" width="43.5703125" style="593" customWidth="1"/>
    <col min="5391" max="5391" width="5.42578125" style="593" customWidth="1"/>
    <col min="5392" max="5392" width="43.5703125" style="593" customWidth="1"/>
    <col min="5393" max="5393" width="2.85546875" style="593" customWidth="1"/>
    <col min="5394" max="5630" width="11.42578125" style="593"/>
    <col min="5631" max="5631" width="5.42578125" style="593" customWidth="1"/>
    <col min="5632" max="5632" width="43.5703125" style="593" customWidth="1"/>
    <col min="5633" max="5633" width="5.42578125" style="593" customWidth="1"/>
    <col min="5634" max="5634" width="43.5703125" style="593" customWidth="1"/>
    <col min="5635" max="5635" width="5.42578125" style="593" customWidth="1"/>
    <col min="5636" max="5636" width="43.5703125" style="593" customWidth="1"/>
    <col min="5637" max="5637" width="5.42578125" style="593" customWidth="1"/>
    <col min="5638" max="5638" width="43.5703125" style="593" customWidth="1"/>
    <col min="5639" max="5639" width="3.42578125" style="593" customWidth="1"/>
    <col min="5640" max="5640" width="13.7109375" style="593" customWidth="1"/>
    <col min="5641" max="5641" width="5.42578125" style="593" customWidth="1"/>
    <col min="5642" max="5642" width="43.5703125" style="593" customWidth="1"/>
    <col min="5643" max="5643" width="5.42578125" style="593" customWidth="1"/>
    <col min="5644" max="5644" width="43.5703125" style="593" customWidth="1"/>
    <col min="5645" max="5645" width="5.42578125" style="593" customWidth="1"/>
    <col min="5646" max="5646" width="43.5703125" style="593" customWidth="1"/>
    <col min="5647" max="5647" width="5.42578125" style="593" customWidth="1"/>
    <col min="5648" max="5648" width="43.5703125" style="593" customWidth="1"/>
    <col min="5649" max="5649" width="2.85546875" style="593" customWidth="1"/>
    <col min="5650" max="5886" width="11.42578125" style="593"/>
    <col min="5887" max="5887" width="5.42578125" style="593" customWidth="1"/>
    <col min="5888" max="5888" width="43.5703125" style="593" customWidth="1"/>
    <col min="5889" max="5889" width="5.42578125" style="593" customWidth="1"/>
    <col min="5890" max="5890" width="43.5703125" style="593" customWidth="1"/>
    <col min="5891" max="5891" width="5.42578125" style="593" customWidth="1"/>
    <col min="5892" max="5892" width="43.5703125" style="593" customWidth="1"/>
    <col min="5893" max="5893" width="5.42578125" style="593" customWidth="1"/>
    <col min="5894" max="5894" width="43.5703125" style="593" customWidth="1"/>
    <col min="5895" max="5895" width="3.42578125" style="593" customWidth="1"/>
    <col min="5896" max="5896" width="13.7109375" style="593" customWidth="1"/>
    <col min="5897" max="5897" width="5.42578125" style="593" customWidth="1"/>
    <col min="5898" max="5898" width="43.5703125" style="593" customWidth="1"/>
    <col min="5899" max="5899" width="5.42578125" style="593" customWidth="1"/>
    <col min="5900" max="5900" width="43.5703125" style="593" customWidth="1"/>
    <col min="5901" max="5901" width="5.42578125" style="593" customWidth="1"/>
    <col min="5902" max="5902" width="43.5703125" style="593" customWidth="1"/>
    <col min="5903" max="5903" width="5.42578125" style="593" customWidth="1"/>
    <col min="5904" max="5904" width="43.5703125" style="593" customWidth="1"/>
    <col min="5905" max="5905" width="2.85546875" style="593" customWidth="1"/>
    <col min="5906" max="6142" width="11.42578125" style="593"/>
    <col min="6143" max="6143" width="5.42578125" style="593" customWidth="1"/>
    <col min="6144" max="6144" width="43.5703125" style="593" customWidth="1"/>
    <col min="6145" max="6145" width="5.42578125" style="593" customWidth="1"/>
    <col min="6146" max="6146" width="43.5703125" style="593" customWidth="1"/>
    <col min="6147" max="6147" width="5.42578125" style="593" customWidth="1"/>
    <col min="6148" max="6148" width="43.5703125" style="593" customWidth="1"/>
    <col min="6149" max="6149" width="5.42578125" style="593" customWidth="1"/>
    <col min="6150" max="6150" width="43.5703125" style="593" customWidth="1"/>
    <col min="6151" max="6151" width="3.42578125" style="593" customWidth="1"/>
    <col min="6152" max="6152" width="13.7109375" style="593" customWidth="1"/>
    <col min="6153" max="6153" width="5.42578125" style="593" customWidth="1"/>
    <col min="6154" max="6154" width="43.5703125" style="593" customWidth="1"/>
    <col min="6155" max="6155" width="5.42578125" style="593" customWidth="1"/>
    <col min="6156" max="6156" width="43.5703125" style="593" customWidth="1"/>
    <col min="6157" max="6157" width="5.42578125" style="593" customWidth="1"/>
    <col min="6158" max="6158" width="43.5703125" style="593" customWidth="1"/>
    <col min="6159" max="6159" width="5.42578125" style="593" customWidth="1"/>
    <col min="6160" max="6160" width="43.5703125" style="593" customWidth="1"/>
    <col min="6161" max="6161" width="2.85546875" style="593" customWidth="1"/>
    <col min="6162" max="6398" width="11.42578125" style="593"/>
    <col min="6399" max="6399" width="5.42578125" style="593" customWidth="1"/>
    <col min="6400" max="6400" width="43.5703125" style="593" customWidth="1"/>
    <col min="6401" max="6401" width="5.42578125" style="593" customWidth="1"/>
    <col min="6402" max="6402" width="43.5703125" style="593" customWidth="1"/>
    <col min="6403" max="6403" width="5.42578125" style="593" customWidth="1"/>
    <col min="6404" max="6404" width="43.5703125" style="593" customWidth="1"/>
    <col min="6405" max="6405" width="5.42578125" style="593" customWidth="1"/>
    <col min="6406" max="6406" width="43.5703125" style="593" customWidth="1"/>
    <col min="6407" max="6407" width="3.42578125" style="593" customWidth="1"/>
    <col min="6408" max="6408" width="13.7109375" style="593" customWidth="1"/>
    <col min="6409" max="6409" width="5.42578125" style="593" customWidth="1"/>
    <col min="6410" max="6410" width="43.5703125" style="593" customWidth="1"/>
    <col min="6411" max="6411" width="5.42578125" style="593" customWidth="1"/>
    <col min="6412" max="6412" width="43.5703125" style="593" customWidth="1"/>
    <col min="6413" max="6413" width="5.42578125" style="593" customWidth="1"/>
    <col min="6414" max="6414" width="43.5703125" style="593" customWidth="1"/>
    <col min="6415" max="6415" width="5.42578125" style="593" customWidth="1"/>
    <col min="6416" max="6416" width="43.5703125" style="593" customWidth="1"/>
    <col min="6417" max="6417" width="2.85546875" style="593" customWidth="1"/>
    <col min="6418" max="6654" width="11.42578125" style="593"/>
    <col min="6655" max="6655" width="5.42578125" style="593" customWidth="1"/>
    <col min="6656" max="6656" width="43.5703125" style="593" customWidth="1"/>
    <col min="6657" max="6657" width="5.42578125" style="593" customWidth="1"/>
    <col min="6658" max="6658" width="43.5703125" style="593" customWidth="1"/>
    <col min="6659" max="6659" width="5.42578125" style="593" customWidth="1"/>
    <col min="6660" max="6660" width="43.5703125" style="593" customWidth="1"/>
    <col min="6661" max="6661" width="5.42578125" style="593" customWidth="1"/>
    <col min="6662" max="6662" width="43.5703125" style="593" customWidth="1"/>
    <col min="6663" max="6663" width="3.42578125" style="593" customWidth="1"/>
    <col min="6664" max="6664" width="13.7109375" style="593" customWidth="1"/>
    <col min="6665" max="6665" width="5.42578125" style="593" customWidth="1"/>
    <col min="6666" max="6666" width="43.5703125" style="593" customWidth="1"/>
    <col min="6667" max="6667" width="5.42578125" style="593" customWidth="1"/>
    <col min="6668" max="6668" width="43.5703125" style="593" customWidth="1"/>
    <col min="6669" max="6669" width="5.42578125" style="593" customWidth="1"/>
    <col min="6670" max="6670" width="43.5703125" style="593" customWidth="1"/>
    <col min="6671" max="6671" width="5.42578125" style="593" customWidth="1"/>
    <col min="6672" max="6672" width="43.5703125" style="593" customWidth="1"/>
    <col min="6673" max="6673" width="2.85546875" style="593" customWidth="1"/>
    <col min="6674" max="6910" width="11.42578125" style="593"/>
    <col min="6911" max="6911" width="5.42578125" style="593" customWidth="1"/>
    <col min="6912" max="6912" width="43.5703125" style="593" customWidth="1"/>
    <col min="6913" max="6913" width="5.42578125" style="593" customWidth="1"/>
    <col min="6914" max="6914" width="43.5703125" style="593" customWidth="1"/>
    <col min="6915" max="6915" width="5.42578125" style="593" customWidth="1"/>
    <col min="6916" max="6916" width="43.5703125" style="593" customWidth="1"/>
    <col min="6917" max="6917" width="5.42578125" style="593" customWidth="1"/>
    <col min="6918" max="6918" width="43.5703125" style="593" customWidth="1"/>
    <col min="6919" max="6919" width="3.42578125" style="593" customWidth="1"/>
    <col min="6920" max="6920" width="13.7109375" style="593" customWidth="1"/>
    <col min="6921" max="6921" width="5.42578125" style="593" customWidth="1"/>
    <col min="6922" max="6922" width="43.5703125" style="593" customWidth="1"/>
    <col min="6923" max="6923" width="5.42578125" style="593" customWidth="1"/>
    <col min="6924" max="6924" width="43.5703125" style="593" customWidth="1"/>
    <col min="6925" max="6925" width="5.42578125" style="593" customWidth="1"/>
    <col min="6926" max="6926" width="43.5703125" style="593" customWidth="1"/>
    <col min="6927" max="6927" width="5.42578125" style="593" customWidth="1"/>
    <col min="6928" max="6928" width="43.5703125" style="593" customWidth="1"/>
    <col min="6929" max="6929" width="2.85546875" style="593" customWidth="1"/>
    <col min="6930" max="7166" width="11.42578125" style="593"/>
    <col min="7167" max="7167" width="5.42578125" style="593" customWidth="1"/>
    <col min="7168" max="7168" width="43.5703125" style="593" customWidth="1"/>
    <col min="7169" max="7169" width="5.42578125" style="593" customWidth="1"/>
    <col min="7170" max="7170" width="43.5703125" style="593" customWidth="1"/>
    <col min="7171" max="7171" width="5.42578125" style="593" customWidth="1"/>
    <col min="7172" max="7172" width="43.5703125" style="593" customWidth="1"/>
    <col min="7173" max="7173" width="5.42578125" style="593" customWidth="1"/>
    <col min="7174" max="7174" width="43.5703125" style="593" customWidth="1"/>
    <col min="7175" max="7175" width="3.42578125" style="593" customWidth="1"/>
    <col min="7176" max="7176" width="13.7109375" style="593" customWidth="1"/>
    <col min="7177" max="7177" width="5.42578125" style="593" customWidth="1"/>
    <col min="7178" max="7178" width="43.5703125" style="593" customWidth="1"/>
    <col min="7179" max="7179" width="5.42578125" style="593" customWidth="1"/>
    <col min="7180" max="7180" width="43.5703125" style="593" customWidth="1"/>
    <col min="7181" max="7181" width="5.42578125" style="593" customWidth="1"/>
    <col min="7182" max="7182" width="43.5703125" style="593" customWidth="1"/>
    <col min="7183" max="7183" width="5.42578125" style="593" customWidth="1"/>
    <col min="7184" max="7184" width="43.5703125" style="593" customWidth="1"/>
    <col min="7185" max="7185" width="2.85546875" style="593" customWidth="1"/>
    <col min="7186" max="7422" width="11.42578125" style="593"/>
    <col min="7423" max="7423" width="5.42578125" style="593" customWidth="1"/>
    <col min="7424" max="7424" width="43.5703125" style="593" customWidth="1"/>
    <col min="7425" max="7425" width="5.42578125" style="593" customWidth="1"/>
    <col min="7426" max="7426" width="43.5703125" style="593" customWidth="1"/>
    <col min="7427" max="7427" width="5.42578125" style="593" customWidth="1"/>
    <col min="7428" max="7428" width="43.5703125" style="593" customWidth="1"/>
    <col min="7429" max="7429" width="5.42578125" style="593" customWidth="1"/>
    <col min="7430" max="7430" width="43.5703125" style="593" customWidth="1"/>
    <col min="7431" max="7431" width="3.42578125" style="593" customWidth="1"/>
    <col min="7432" max="7432" width="13.7109375" style="593" customWidth="1"/>
    <col min="7433" max="7433" width="5.42578125" style="593" customWidth="1"/>
    <col min="7434" max="7434" width="43.5703125" style="593" customWidth="1"/>
    <col min="7435" max="7435" width="5.42578125" style="593" customWidth="1"/>
    <col min="7436" max="7436" width="43.5703125" style="593" customWidth="1"/>
    <col min="7437" max="7437" width="5.42578125" style="593" customWidth="1"/>
    <col min="7438" max="7438" width="43.5703125" style="593" customWidth="1"/>
    <col min="7439" max="7439" width="5.42578125" style="593" customWidth="1"/>
    <col min="7440" max="7440" width="43.5703125" style="593" customWidth="1"/>
    <col min="7441" max="7441" width="2.85546875" style="593" customWidth="1"/>
    <col min="7442" max="7678" width="11.42578125" style="593"/>
    <col min="7679" max="7679" width="5.42578125" style="593" customWidth="1"/>
    <col min="7680" max="7680" width="43.5703125" style="593" customWidth="1"/>
    <col min="7681" max="7681" width="5.42578125" style="593" customWidth="1"/>
    <col min="7682" max="7682" width="43.5703125" style="593" customWidth="1"/>
    <col min="7683" max="7683" width="5.42578125" style="593" customWidth="1"/>
    <col min="7684" max="7684" width="43.5703125" style="593" customWidth="1"/>
    <col min="7685" max="7685" width="5.42578125" style="593" customWidth="1"/>
    <col min="7686" max="7686" width="43.5703125" style="593" customWidth="1"/>
    <col min="7687" max="7687" width="3.42578125" style="593" customWidth="1"/>
    <col min="7688" max="7688" width="13.7109375" style="593" customWidth="1"/>
    <col min="7689" max="7689" width="5.42578125" style="593" customWidth="1"/>
    <col min="7690" max="7690" width="43.5703125" style="593" customWidth="1"/>
    <col min="7691" max="7691" width="5.42578125" style="593" customWidth="1"/>
    <col min="7692" max="7692" width="43.5703125" style="593" customWidth="1"/>
    <col min="7693" max="7693" width="5.42578125" style="593" customWidth="1"/>
    <col min="7694" max="7694" width="43.5703125" style="593" customWidth="1"/>
    <col min="7695" max="7695" width="5.42578125" style="593" customWidth="1"/>
    <col min="7696" max="7696" width="43.5703125" style="593" customWidth="1"/>
    <col min="7697" max="7697" width="2.85546875" style="593" customWidth="1"/>
    <col min="7698" max="7934" width="11.42578125" style="593"/>
    <col min="7935" max="7935" width="5.42578125" style="593" customWidth="1"/>
    <col min="7936" max="7936" width="43.5703125" style="593" customWidth="1"/>
    <col min="7937" max="7937" width="5.42578125" style="593" customWidth="1"/>
    <col min="7938" max="7938" width="43.5703125" style="593" customWidth="1"/>
    <col min="7939" max="7939" width="5.42578125" style="593" customWidth="1"/>
    <col min="7940" max="7940" width="43.5703125" style="593" customWidth="1"/>
    <col min="7941" max="7941" width="5.42578125" style="593" customWidth="1"/>
    <col min="7942" max="7942" width="43.5703125" style="593" customWidth="1"/>
    <col min="7943" max="7943" width="3.42578125" style="593" customWidth="1"/>
    <col min="7944" max="7944" width="13.7109375" style="593" customWidth="1"/>
    <col min="7945" max="7945" width="5.42578125" style="593" customWidth="1"/>
    <col min="7946" max="7946" width="43.5703125" style="593" customWidth="1"/>
    <col min="7947" max="7947" width="5.42578125" style="593" customWidth="1"/>
    <col min="7948" max="7948" width="43.5703125" style="593" customWidth="1"/>
    <col min="7949" max="7949" width="5.42578125" style="593" customWidth="1"/>
    <col min="7950" max="7950" width="43.5703125" style="593" customWidth="1"/>
    <col min="7951" max="7951" width="5.42578125" style="593" customWidth="1"/>
    <col min="7952" max="7952" width="43.5703125" style="593" customWidth="1"/>
    <col min="7953" max="7953" width="2.85546875" style="593" customWidth="1"/>
    <col min="7954" max="8190" width="11.42578125" style="593"/>
    <col min="8191" max="8191" width="5.42578125" style="593" customWidth="1"/>
    <col min="8192" max="8192" width="43.5703125" style="593" customWidth="1"/>
    <col min="8193" max="8193" width="5.42578125" style="593" customWidth="1"/>
    <col min="8194" max="8194" width="43.5703125" style="593" customWidth="1"/>
    <col min="8195" max="8195" width="5.42578125" style="593" customWidth="1"/>
    <col min="8196" max="8196" width="43.5703125" style="593" customWidth="1"/>
    <col min="8197" max="8197" width="5.42578125" style="593" customWidth="1"/>
    <col min="8198" max="8198" width="43.5703125" style="593" customWidth="1"/>
    <col min="8199" max="8199" width="3.42578125" style="593" customWidth="1"/>
    <col min="8200" max="8200" width="13.7109375" style="593" customWidth="1"/>
    <col min="8201" max="8201" width="5.42578125" style="593" customWidth="1"/>
    <col min="8202" max="8202" width="43.5703125" style="593" customWidth="1"/>
    <col min="8203" max="8203" width="5.42578125" style="593" customWidth="1"/>
    <col min="8204" max="8204" width="43.5703125" style="593" customWidth="1"/>
    <col min="8205" max="8205" width="5.42578125" style="593" customWidth="1"/>
    <col min="8206" max="8206" width="43.5703125" style="593" customWidth="1"/>
    <col min="8207" max="8207" width="5.42578125" style="593" customWidth="1"/>
    <col min="8208" max="8208" width="43.5703125" style="593" customWidth="1"/>
    <col min="8209" max="8209" width="2.85546875" style="593" customWidth="1"/>
    <col min="8210" max="8446" width="11.42578125" style="593"/>
    <col min="8447" max="8447" width="5.42578125" style="593" customWidth="1"/>
    <col min="8448" max="8448" width="43.5703125" style="593" customWidth="1"/>
    <col min="8449" max="8449" width="5.42578125" style="593" customWidth="1"/>
    <col min="8450" max="8450" width="43.5703125" style="593" customWidth="1"/>
    <col min="8451" max="8451" width="5.42578125" style="593" customWidth="1"/>
    <col min="8452" max="8452" width="43.5703125" style="593" customWidth="1"/>
    <col min="8453" max="8453" width="5.42578125" style="593" customWidth="1"/>
    <col min="8454" max="8454" width="43.5703125" style="593" customWidth="1"/>
    <col min="8455" max="8455" width="3.42578125" style="593" customWidth="1"/>
    <col min="8456" max="8456" width="13.7109375" style="593" customWidth="1"/>
    <col min="8457" max="8457" width="5.42578125" style="593" customWidth="1"/>
    <col min="8458" max="8458" width="43.5703125" style="593" customWidth="1"/>
    <col min="8459" max="8459" width="5.42578125" style="593" customWidth="1"/>
    <col min="8460" max="8460" width="43.5703125" style="593" customWidth="1"/>
    <col min="8461" max="8461" width="5.42578125" style="593" customWidth="1"/>
    <col min="8462" max="8462" width="43.5703125" style="593" customWidth="1"/>
    <col min="8463" max="8463" width="5.42578125" style="593" customWidth="1"/>
    <col min="8464" max="8464" width="43.5703125" style="593" customWidth="1"/>
    <col min="8465" max="8465" width="2.85546875" style="593" customWidth="1"/>
    <col min="8466" max="8702" width="11.42578125" style="593"/>
    <col min="8703" max="8703" width="5.42578125" style="593" customWidth="1"/>
    <col min="8704" max="8704" width="43.5703125" style="593" customWidth="1"/>
    <col min="8705" max="8705" width="5.42578125" style="593" customWidth="1"/>
    <col min="8706" max="8706" width="43.5703125" style="593" customWidth="1"/>
    <col min="8707" max="8707" width="5.42578125" style="593" customWidth="1"/>
    <col min="8708" max="8708" width="43.5703125" style="593" customWidth="1"/>
    <col min="8709" max="8709" width="5.42578125" style="593" customWidth="1"/>
    <col min="8710" max="8710" width="43.5703125" style="593" customWidth="1"/>
    <col min="8711" max="8711" width="3.42578125" style="593" customWidth="1"/>
    <col min="8712" max="8712" width="13.7109375" style="593" customWidth="1"/>
    <col min="8713" max="8713" width="5.42578125" style="593" customWidth="1"/>
    <col min="8714" max="8714" width="43.5703125" style="593" customWidth="1"/>
    <col min="8715" max="8715" width="5.42578125" style="593" customWidth="1"/>
    <col min="8716" max="8716" width="43.5703125" style="593" customWidth="1"/>
    <col min="8717" max="8717" width="5.42578125" style="593" customWidth="1"/>
    <col min="8718" max="8718" width="43.5703125" style="593" customWidth="1"/>
    <col min="8719" max="8719" width="5.42578125" style="593" customWidth="1"/>
    <col min="8720" max="8720" width="43.5703125" style="593" customWidth="1"/>
    <col min="8721" max="8721" width="2.85546875" style="593" customWidth="1"/>
    <col min="8722" max="8958" width="11.42578125" style="593"/>
    <col min="8959" max="8959" width="5.42578125" style="593" customWidth="1"/>
    <col min="8960" max="8960" width="43.5703125" style="593" customWidth="1"/>
    <col min="8961" max="8961" width="5.42578125" style="593" customWidth="1"/>
    <col min="8962" max="8962" width="43.5703125" style="593" customWidth="1"/>
    <col min="8963" max="8963" width="5.42578125" style="593" customWidth="1"/>
    <col min="8964" max="8964" width="43.5703125" style="593" customWidth="1"/>
    <col min="8965" max="8965" width="5.42578125" style="593" customWidth="1"/>
    <col min="8966" max="8966" width="43.5703125" style="593" customWidth="1"/>
    <col min="8967" max="8967" width="3.42578125" style="593" customWidth="1"/>
    <col min="8968" max="8968" width="13.7109375" style="593" customWidth="1"/>
    <col min="8969" max="8969" width="5.42578125" style="593" customWidth="1"/>
    <col min="8970" max="8970" width="43.5703125" style="593" customWidth="1"/>
    <col min="8971" max="8971" width="5.42578125" style="593" customWidth="1"/>
    <col min="8972" max="8972" width="43.5703125" style="593" customWidth="1"/>
    <col min="8973" max="8973" width="5.42578125" style="593" customWidth="1"/>
    <col min="8974" max="8974" width="43.5703125" style="593" customWidth="1"/>
    <col min="8975" max="8975" width="5.42578125" style="593" customWidth="1"/>
    <col min="8976" max="8976" width="43.5703125" style="593" customWidth="1"/>
    <col min="8977" max="8977" width="2.85546875" style="593" customWidth="1"/>
    <col min="8978" max="9214" width="11.42578125" style="593"/>
    <col min="9215" max="9215" width="5.42578125" style="593" customWidth="1"/>
    <col min="9216" max="9216" width="43.5703125" style="593" customWidth="1"/>
    <col min="9217" max="9217" width="5.42578125" style="593" customWidth="1"/>
    <col min="9218" max="9218" width="43.5703125" style="593" customWidth="1"/>
    <col min="9219" max="9219" width="5.42578125" style="593" customWidth="1"/>
    <col min="9220" max="9220" width="43.5703125" style="593" customWidth="1"/>
    <col min="9221" max="9221" width="5.42578125" style="593" customWidth="1"/>
    <col min="9222" max="9222" width="43.5703125" style="593" customWidth="1"/>
    <col min="9223" max="9223" width="3.42578125" style="593" customWidth="1"/>
    <col min="9224" max="9224" width="13.7109375" style="593" customWidth="1"/>
    <col min="9225" max="9225" width="5.42578125" style="593" customWidth="1"/>
    <col min="9226" max="9226" width="43.5703125" style="593" customWidth="1"/>
    <col min="9227" max="9227" width="5.42578125" style="593" customWidth="1"/>
    <col min="9228" max="9228" width="43.5703125" style="593" customWidth="1"/>
    <col min="9229" max="9229" width="5.42578125" style="593" customWidth="1"/>
    <col min="9230" max="9230" width="43.5703125" style="593" customWidth="1"/>
    <col min="9231" max="9231" width="5.42578125" style="593" customWidth="1"/>
    <col min="9232" max="9232" width="43.5703125" style="593" customWidth="1"/>
    <col min="9233" max="9233" width="2.85546875" style="593" customWidth="1"/>
    <col min="9234" max="9470" width="11.42578125" style="593"/>
    <col min="9471" max="9471" width="5.42578125" style="593" customWidth="1"/>
    <col min="9472" max="9472" width="43.5703125" style="593" customWidth="1"/>
    <col min="9473" max="9473" width="5.42578125" style="593" customWidth="1"/>
    <col min="9474" max="9474" width="43.5703125" style="593" customWidth="1"/>
    <col min="9475" max="9475" width="5.42578125" style="593" customWidth="1"/>
    <col min="9476" max="9476" width="43.5703125" style="593" customWidth="1"/>
    <col min="9477" max="9477" width="5.42578125" style="593" customWidth="1"/>
    <col min="9478" max="9478" width="43.5703125" style="593" customWidth="1"/>
    <col min="9479" max="9479" width="3.42578125" style="593" customWidth="1"/>
    <col min="9480" max="9480" width="13.7109375" style="593" customWidth="1"/>
    <col min="9481" max="9481" width="5.42578125" style="593" customWidth="1"/>
    <col min="9482" max="9482" width="43.5703125" style="593" customWidth="1"/>
    <col min="9483" max="9483" width="5.42578125" style="593" customWidth="1"/>
    <col min="9484" max="9484" width="43.5703125" style="593" customWidth="1"/>
    <col min="9485" max="9485" width="5.42578125" style="593" customWidth="1"/>
    <col min="9486" max="9486" width="43.5703125" style="593" customWidth="1"/>
    <col min="9487" max="9487" width="5.42578125" style="593" customWidth="1"/>
    <col min="9488" max="9488" width="43.5703125" style="593" customWidth="1"/>
    <col min="9489" max="9489" width="2.85546875" style="593" customWidth="1"/>
    <col min="9490" max="9726" width="11.42578125" style="593"/>
    <col min="9727" max="9727" width="5.42578125" style="593" customWidth="1"/>
    <col min="9728" max="9728" width="43.5703125" style="593" customWidth="1"/>
    <col min="9729" max="9729" width="5.42578125" style="593" customWidth="1"/>
    <col min="9730" max="9730" width="43.5703125" style="593" customWidth="1"/>
    <col min="9731" max="9731" width="5.42578125" style="593" customWidth="1"/>
    <col min="9732" max="9732" width="43.5703125" style="593" customWidth="1"/>
    <col min="9733" max="9733" width="5.42578125" style="593" customWidth="1"/>
    <col min="9734" max="9734" width="43.5703125" style="593" customWidth="1"/>
    <col min="9735" max="9735" width="3.42578125" style="593" customWidth="1"/>
    <col min="9736" max="9736" width="13.7109375" style="593" customWidth="1"/>
    <col min="9737" max="9737" width="5.42578125" style="593" customWidth="1"/>
    <col min="9738" max="9738" width="43.5703125" style="593" customWidth="1"/>
    <col min="9739" max="9739" width="5.42578125" style="593" customWidth="1"/>
    <col min="9740" max="9740" width="43.5703125" style="593" customWidth="1"/>
    <col min="9741" max="9741" width="5.42578125" style="593" customWidth="1"/>
    <col min="9742" max="9742" width="43.5703125" style="593" customWidth="1"/>
    <col min="9743" max="9743" width="5.42578125" style="593" customWidth="1"/>
    <col min="9744" max="9744" width="43.5703125" style="593" customWidth="1"/>
    <col min="9745" max="9745" width="2.85546875" style="593" customWidth="1"/>
    <col min="9746" max="9982" width="11.42578125" style="593"/>
    <col min="9983" max="9983" width="5.42578125" style="593" customWidth="1"/>
    <col min="9984" max="9984" width="43.5703125" style="593" customWidth="1"/>
    <col min="9985" max="9985" width="5.42578125" style="593" customWidth="1"/>
    <col min="9986" max="9986" width="43.5703125" style="593" customWidth="1"/>
    <col min="9987" max="9987" width="5.42578125" style="593" customWidth="1"/>
    <col min="9988" max="9988" width="43.5703125" style="593" customWidth="1"/>
    <col min="9989" max="9989" width="5.42578125" style="593" customWidth="1"/>
    <col min="9990" max="9990" width="43.5703125" style="593" customWidth="1"/>
    <col min="9991" max="9991" width="3.42578125" style="593" customWidth="1"/>
    <col min="9992" max="9992" width="13.7109375" style="593" customWidth="1"/>
    <col min="9993" max="9993" width="5.42578125" style="593" customWidth="1"/>
    <col min="9994" max="9994" width="43.5703125" style="593" customWidth="1"/>
    <col min="9995" max="9995" width="5.42578125" style="593" customWidth="1"/>
    <col min="9996" max="9996" width="43.5703125" style="593" customWidth="1"/>
    <col min="9997" max="9997" width="5.42578125" style="593" customWidth="1"/>
    <col min="9998" max="9998" width="43.5703125" style="593" customWidth="1"/>
    <col min="9999" max="9999" width="5.42578125" style="593" customWidth="1"/>
    <col min="10000" max="10000" width="43.5703125" style="593" customWidth="1"/>
    <col min="10001" max="10001" width="2.85546875" style="593" customWidth="1"/>
    <col min="10002" max="10238" width="11.42578125" style="593"/>
    <col min="10239" max="10239" width="5.42578125" style="593" customWidth="1"/>
    <col min="10240" max="10240" width="43.5703125" style="593" customWidth="1"/>
    <col min="10241" max="10241" width="5.42578125" style="593" customWidth="1"/>
    <col min="10242" max="10242" width="43.5703125" style="593" customWidth="1"/>
    <col min="10243" max="10243" width="5.42578125" style="593" customWidth="1"/>
    <col min="10244" max="10244" width="43.5703125" style="593" customWidth="1"/>
    <col min="10245" max="10245" width="5.42578125" style="593" customWidth="1"/>
    <col min="10246" max="10246" width="43.5703125" style="593" customWidth="1"/>
    <col min="10247" max="10247" width="3.42578125" style="593" customWidth="1"/>
    <col min="10248" max="10248" width="13.7109375" style="593" customWidth="1"/>
    <col min="10249" max="10249" width="5.42578125" style="593" customWidth="1"/>
    <col min="10250" max="10250" width="43.5703125" style="593" customWidth="1"/>
    <col min="10251" max="10251" width="5.42578125" style="593" customWidth="1"/>
    <col min="10252" max="10252" width="43.5703125" style="593" customWidth="1"/>
    <col min="10253" max="10253" width="5.42578125" style="593" customWidth="1"/>
    <col min="10254" max="10254" width="43.5703125" style="593" customWidth="1"/>
    <col min="10255" max="10255" width="5.42578125" style="593" customWidth="1"/>
    <col min="10256" max="10256" width="43.5703125" style="593" customWidth="1"/>
    <col min="10257" max="10257" width="2.85546875" style="593" customWidth="1"/>
    <col min="10258" max="10494" width="11.42578125" style="593"/>
    <col min="10495" max="10495" width="5.42578125" style="593" customWidth="1"/>
    <col min="10496" max="10496" width="43.5703125" style="593" customWidth="1"/>
    <col min="10497" max="10497" width="5.42578125" style="593" customWidth="1"/>
    <col min="10498" max="10498" width="43.5703125" style="593" customWidth="1"/>
    <col min="10499" max="10499" width="5.42578125" style="593" customWidth="1"/>
    <col min="10500" max="10500" width="43.5703125" style="593" customWidth="1"/>
    <col min="10501" max="10501" width="5.42578125" style="593" customWidth="1"/>
    <col min="10502" max="10502" width="43.5703125" style="593" customWidth="1"/>
    <col min="10503" max="10503" width="3.42578125" style="593" customWidth="1"/>
    <col min="10504" max="10504" width="13.7109375" style="593" customWidth="1"/>
    <col min="10505" max="10505" width="5.42578125" style="593" customWidth="1"/>
    <col min="10506" max="10506" width="43.5703125" style="593" customWidth="1"/>
    <col min="10507" max="10507" width="5.42578125" style="593" customWidth="1"/>
    <col min="10508" max="10508" width="43.5703125" style="593" customWidth="1"/>
    <col min="10509" max="10509" width="5.42578125" style="593" customWidth="1"/>
    <col min="10510" max="10510" width="43.5703125" style="593" customWidth="1"/>
    <col min="10511" max="10511" width="5.42578125" style="593" customWidth="1"/>
    <col min="10512" max="10512" width="43.5703125" style="593" customWidth="1"/>
    <col min="10513" max="10513" width="2.85546875" style="593" customWidth="1"/>
    <col min="10514" max="10750" width="11.42578125" style="593"/>
    <col min="10751" max="10751" width="5.42578125" style="593" customWidth="1"/>
    <col min="10752" max="10752" width="43.5703125" style="593" customWidth="1"/>
    <col min="10753" max="10753" width="5.42578125" style="593" customWidth="1"/>
    <col min="10754" max="10754" width="43.5703125" style="593" customWidth="1"/>
    <col min="10755" max="10755" width="5.42578125" style="593" customWidth="1"/>
    <col min="10756" max="10756" width="43.5703125" style="593" customWidth="1"/>
    <col min="10757" max="10757" width="5.42578125" style="593" customWidth="1"/>
    <col min="10758" max="10758" width="43.5703125" style="593" customWidth="1"/>
    <col min="10759" max="10759" width="3.42578125" style="593" customWidth="1"/>
    <col min="10760" max="10760" width="13.7109375" style="593" customWidth="1"/>
    <col min="10761" max="10761" width="5.42578125" style="593" customWidth="1"/>
    <col min="10762" max="10762" width="43.5703125" style="593" customWidth="1"/>
    <col min="10763" max="10763" width="5.42578125" style="593" customWidth="1"/>
    <col min="10764" max="10764" width="43.5703125" style="593" customWidth="1"/>
    <col min="10765" max="10765" width="5.42578125" style="593" customWidth="1"/>
    <col min="10766" max="10766" width="43.5703125" style="593" customWidth="1"/>
    <col min="10767" max="10767" width="5.42578125" style="593" customWidth="1"/>
    <col min="10768" max="10768" width="43.5703125" style="593" customWidth="1"/>
    <col min="10769" max="10769" width="2.85546875" style="593" customWidth="1"/>
    <col min="10770" max="11006" width="11.42578125" style="593"/>
    <col min="11007" max="11007" width="5.42578125" style="593" customWidth="1"/>
    <col min="11008" max="11008" width="43.5703125" style="593" customWidth="1"/>
    <col min="11009" max="11009" width="5.42578125" style="593" customWidth="1"/>
    <col min="11010" max="11010" width="43.5703125" style="593" customWidth="1"/>
    <col min="11011" max="11011" width="5.42578125" style="593" customWidth="1"/>
    <col min="11012" max="11012" width="43.5703125" style="593" customWidth="1"/>
    <col min="11013" max="11013" width="5.42578125" style="593" customWidth="1"/>
    <col min="11014" max="11014" width="43.5703125" style="593" customWidth="1"/>
    <col min="11015" max="11015" width="3.42578125" style="593" customWidth="1"/>
    <col min="11016" max="11016" width="13.7109375" style="593" customWidth="1"/>
    <col min="11017" max="11017" width="5.42578125" style="593" customWidth="1"/>
    <col min="11018" max="11018" width="43.5703125" style="593" customWidth="1"/>
    <col min="11019" max="11019" width="5.42578125" style="593" customWidth="1"/>
    <col min="11020" max="11020" width="43.5703125" style="593" customWidth="1"/>
    <col min="11021" max="11021" width="5.42578125" style="593" customWidth="1"/>
    <col min="11022" max="11022" width="43.5703125" style="593" customWidth="1"/>
    <col min="11023" max="11023" width="5.42578125" style="593" customWidth="1"/>
    <col min="11024" max="11024" width="43.5703125" style="593" customWidth="1"/>
    <col min="11025" max="11025" width="2.85546875" style="593" customWidth="1"/>
    <col min="11026" max="11262" width="11.42578125" style="593"/>
    <col min="11263" max="11263" width="5.42578125" style="593" customWidth="1"/>
    <col min="11264" max="11264" width="43.5703125" style="593" customWidth="1"/>
    <col min="11265" max="11265" width="5.42578125" style="593" customWidth="1"/>
    <col min="11266" max="11266" width="43.5703125" style="593" customWidth="1"/>
    <col min="11267" max="11267" width="5.42578125" style="593" customWidth="1"/>
    <col min="11268" max="11268" width="43.5703125" style="593" customWidth="1"/>
    <col min="11269" max="11269" width="5.42578125" style="593" customWidth="1"/>
    <col min="11270" max="11270" width="43.5703125" style="593" customWidth="1"/>
    <col min="11271" max="11271" width="3.42578125" style="593" customWidth="1"/>
    <col min="11272" max="11272" width="13.7109375" style="593" customWidth="1"/>
    <col min="11273" max="11273" width="5.42578125" style="593" customWidth="1"/>
    <col min="11274" max="11274" width="43.5703125" style="593" customWidth="1"/>
    <col min="11275" max="11275" width="5.42578125" style="593" customWidth="1"/>
    <col min="11276" max="11276" width="43.5703125" style="593" customWidth="1"/>
    <col min="11277" max="11277" width="5.42578125" style="593" customWidth="1"/>
    <col min="11278" max="11278" width="43.5703125" style="593" customWidth="1"/>
    <col min="11279" max="11279" width="5.42578125" style="593" customWidth="1"/>
    <col min="11280" max="11280" width="43.5703125" style="593" customWidth="1"/>
    <col min="11281" max="11281" width="2.85546875" style="593" customWidth="1"/>
    <col min="11282" max="11518" width="11.42578125" style="593"/>
    <col min="11519" max="11519" width="5.42578125" style="593" customWidth="1"/>
    <col min="11520" max="11520" width="43.5703125" style="593" customWidth="1"/>
    <col min="11521" max="11521" width="5.42578125" style="593" customWidth="1"/>
    <col min="11522" max="11522" width="43.5703125" style="593" customWidth="1"/>
    <col min="11523" max="11523" width="5.42578125" style="593" customWidth="1"/>
    <col min="11524" max="11524" width="43.5703125" style="593" customWidth="1"/>
    <col min="11525" max="11525" width="5.42578125" style="593" customWidth="1"/>
    <col min="11526" max="11526" width="43.5703125" style="593" customWidth="1"/>
    <col min="11527" max="11527" width="3.42578125" style="593" customWidth="1"/>
    <col min="11528" max="11528" width="13.7109375" style="593" customWidth="1"/>
    <col min="11529" max="11529" width="5.42578125" style="593" customWidth="1"/>
    <col min="11530" max="11530" width="43.5703125" style="593" customWidth="1"/>
    <col min="11531" max="11531" width="5.42578125" style="593" customWidth="1"/>
    <col min="11532" max="11532" width="43.5703125" style="593" customWidth="1"/>
    <col min="11533" max="11533" width="5.42578125" style="593" customWidth="1"/>
    <col min="11534" max="11534" width="43.5703125" style="593" customWidth="1"/>
    <col min="11535" max="11535" width="5.42578125" style="593" customWidth="1"/>
    <col min="11536" max="11536" width="43.5703125" style="593" customWidth="1"/>
    <col min="11537" max="11537" width="2.85546875" style="593" customWidth="1"/>
    <col min="11538" max="11774" width="11.42578125" style="593"/>
    <col min="11775" max="11775" width="5.42578125" style="593" customWidth="1"/>
    <col min="11776" max="11776" width="43.5703125" style="593" customWidth="1"/>
    <col min="11777" max="11777" width="5.42578125" style="593" customWidth="1"/>
    <col min="11778" max="11778" width="43.5703125" style="593" customWidth="1"/>
    <col min="11779" max="11779" width="5.42578125" style="593" customWidth="1"/>
    <col min="11780" max="11780" width="43.5703125" style="593" customWidth="1"/>
    <col min="11781" max="11781" width="5.42578125" style="593" customWidth="1"/>
    <col min="11782" max="11782" width="43.5703125" style="593" customWidth="1"/>
    <col min="11783" max="11783" width="3.42578125" style="593" customWidth="1"/>
    <col min="11784" max="11784" width="13.7109375" style="593" customWidth="1"/>
    <col min="11785" max="11785" width="5.42578125" style="593" customWidth="1"/>
    <col min="11786" max="11786" width="43.5703125" style="593" customWidth="1"/>
    <col min="11787" max="11787" width="5.42578125" style="593" customWidth="1"/>
    <col min="11788" max="11788" width="43.5703125" style="593" customWidth="1"/>
    <col min="11789" max="11789" width="5.42578125" style="593" customWidth="1"/>
    <col min="11790" max="11790" width="43.5703125" style="593" customWidth="1"/>
    <col min="11791" max="11791" width="5.42578125" style="593" customWidth="1"/>
    <col min="11792" max="11792" width="43.5703125" style="593" customWidth="1"/>
    <col min="11793" max="11793" width="2.85546875" style="593" customWidth="1"/>
    <col min="11794" max="12030" width="11.42578125" style="593"/>
    <col min="12031" max="12031" width="5.42578125" style="593" customWidth="1"/>
    <col min="12032" max="12032" width="43.5703125" style="593" customWidth="1"/>
    <col min="12033" max="12033" width="5.42578125" style="593" customWidth="1"/>
    <col min="12034" max="12034" width="43.5703125" style="593" customWidth="1"/>
    <col min="12035" max="12035" width="5.42578125" style="593" customWidth="1"/>
    <col min="12036" max="12036" width="43.5703125" style="593" customWidth="1"/>
    <col min="12037" max="12037" width="5.42578125" style="593" customWidth="1"/>
    <col min="12038" max="12038" width="43.5703125" style="593" customWidth="1"/>
    <col min="12039" max="12039" width="3.42578125" style="593" customWidth="1"/>
    <col min="12040" max="12040" width="13.7109375" style="593" customWidth="1"/>
    <col min="12041" max="12041" width="5.42578125" style="593" customWidth="1"/>
    <col min="12042" max="12042" width="43.5703125" style="593" customWidth="1"/>
    <col min="12043" max="12043" width="5.42578125" style="593" customWidth="1"/>
    <col min="12044" max="12044" width="43.5703125" style="593" customWidth="1"/>
    <col min="12045" max="12045" width="5.42578125" style="593" customWidth="1"/>
    <col min="12046" max="12046" width="43.5703125" style="593" customWidth="1"/>
    <col min="12047" max="12047" width="5.42578125" style="593" customWidth="1"/>
    <col min="12048" max="12048" width="43.5703125" style="593" customWidth="1"/>
    <col min="12049" max="12049" width="2.85546875" style="593" customWidth="1"/>
    <col min="12050" max="12286" width="11.42578125" style="593"/>
    <col min="12287" max="12287" width="5.42578125" style="593" customWidth="1"/>
    <col min="12288" max="12288" width="43.5703125" style="593" customWidth="1"/>
    <col min="12289" max="12289" width="5.42578125" style="593" customWidth="1"/>
    <col min="12290" max="12290" width="43.5703125" style="593" customWidth="1"/>
    <col min="12291" max="12291" width="5.42578125" style="593" customWidth="1"/>
    <col min="12292" max="12292" width="43.5703125" style="593" customWidth="1"/>
    <col min="12293" max="12293" width="5.42578125" style="593" customWidth="1"/>
    <col min="12294" max="12294" width="43.5703125" style="593" customWidth="1"/>
    <col min="12295" max="12295" width="3.42578125" style="593" customWidth="1"/>
    <col min="12296" max="12296" width="13.7109375" style="593" customWidth="1"/>
    <col min="12297" max="12297" width="5.42578125" style="593" customWidth="1"/>
    <col min="12298" max="12298" width="43.5703125" style="593" customWidth="1"/>
    <col min="12299" max="12299" width="5.42578125" style="593" customWidth="1"/>
    <col min="12300" max="12300" width="43.5703125" style="593" customWidth="1"/>
    <col min="12301" max="12301" width="5.42578125" style="593" customWidth="1"/>
    <col min="12302" max="12302" width="43.5703125" style="593" customWidth="1"/>
    <col min="12303" max="12303" width="5.42578125" style="593" customWidth="1"/>
    <col min="12304" max="12304" width="43.5703125" style="593" customWidth="1"/>
    <col min="12305" max="12305" width="2.85546875" style="593" customWidth="1"/>
    <col min="12306" max="12542" width="11.42578125" style="593"/>
    <col min="12543" max="12543" width="5.42578125" style="593" customWidth="1"/>
    <col min="12544" max="12544" width="43.5703125" style="593" customWidth="1"/>
    <col min="12545" max="12545" width="5.42578125" style="593" customWidth="1"/>
    <col min="12546" max="12546" width="43.5703125" style="593" customWidth="1"/>
    <col min="12547" max="12547" width="5.42578125" style="593" customWidth="1"/>
    <col min="12548" max="12548" width="43.5703125" style="593" customWidth="1"/>
    <col min="12549" max="12549" width="5.42578125" style="593" customWidth="1"/>
    <col min="12550" max="12550" width="43.5703125" style="593" customWidth="1"/>
    <col min="12551" max="12551" width="3.42578125" style="593" customWidth="1"/>
    <col min="12552" max="12552" width="13.7109375" style="593" customWidth="1"/>
    <col min="12553" max="12553" width="5.42578125" style="593" customWidth="1"/>
    <col min="12554" max="12554" width="43.5703125" style="593" customWidth="1"/>
    <col min="12555" max="12555" width="5.42578125" style="593" customWidth="1"/>
    <col min="12556" max="12556" width="43.5703125" style="593" customWidth="1"/>
    <col min="12557" max="12557" width="5.42578125" style="593" customWidth="1"/>
    <col min="12558" max="12558" width="43.5703125" style="593" customWidth="1"/>
    <col min="12559" max="12559" width="5.42578125" style="593" customWidth="1"/>
    <col min="12560" max="12560" width="43.5703125" style="593" customWidth="1"/>
    <col min="12561" max="12561" width="2.85546875" style="593" customWidth="1"/>
    <col min="12562" max="12798" width="11.42578125" style="593"/>
    <col min="12799" max="12799" width="5.42578125" style="593" customWidth="1"/>
    <col min="12800" max="12800" width="43.5703125" style="593" customWidth="1"/>
    <col min="12801" max="12801" width="5.42578125" style="593" customWidth="1"/>
    <col min="12802" max="12802" width="43.5703125" style="593" customWidth="1"/>
    <col min="12803" max="12803" width="5.42578125" style="593" customWidth="1"/>
    <col min="12804" max="12804" width="43.5703125" style="593" customWidth="1"/>
    <col min="12805" max="12805" width="5.42578125" style="593" customWidth="1"/>
    <col min="12806" max="12806" width="43.5703125" style="593" customWidth="1"/>
    <col min="12807" max="12807" width="3.42578125" style="593" customWidth="1"/>
    <col min="12808" max="12808" width="13.7109375" style="593" customWidth="1"/>
    <col min="12809" max="12809" width="5.42578125" style="593" customWidth="1"/>
    <col min="12810" max="12810" width="43.5703125" style="593" customWidth="1"/>
    <col min="12811" max="12811" width="5.42578125" style="593" customWidth="1"/>
    <col min="12812" max="12812" width="43.5703125" style="593" customWidth="1"/>
    <col min="12813" max="12813" width="5.42578125" style="593" customWidth="1"/>
    <col min="12814" max="12814" width="43.5703125" style="593" customWidth="1"/>
    <col min="12815" max="12815" width="5.42578125" style="593" customWidth="1"/>
    <col min="12816" max="12816" width="43.5703125" style="593" customWidth="1"/>
    <col min="12817" max="12817" width="2.85546875" style="593" customWidth="1"/>
    <col min="12818" max="13054" width="11.42578125" style="593"/>
    <col min="13055" max="13055" width="5.42578125" style="593" customWidth="1"/>
    <col min="13056" max="13056" width="43.5703125" style="593" customWidth="1"/>
    <col min="13057" max="13057" width="5.42578125" style="593" customWidth="1"/>
    <col min="13058" max="13058" width="43.5703125" style="593" customWidth="1"/>
    <col min="13059" max="13059" width="5.42578125" style="593" customWidth="1"/>
    <col min="13060" max="13060" width="43.5703125" style="593" customWidth="1"/>
    <col min="13061" max="13061" width="5.42578125" style="593" customWidth="1"/>
    <col min="13062" max="13062" width="43.5703125" style="593" customWidth="1"/>
    <col min="13063" max="13063" width="3.42578125" style="593" customWidth="1"/>
    <col min="13064" max="13064" width="13.7109375" style="593" customWidth="1"/>
    <col min="13065" max="13065" width="5.42578125" style="593" customWidth="1"/>
    <col min="13066" max="13066" width="43.5703125" style="593" customWidth="1"/>
    <col min="13067" max="13067" width="5.42578125" style="593" customWidth="1"/>
    <col min="13068" max="13068" width="43.5703125" style="593" customWidth="1"/>
    <col min="13069" max="13069" width="5.42578125" style="593" customWidth="1"/>
    <col min="13070" max="13070" width="43.5703125" style="593" customWidth="1"/>
    <col min="13071" max="13071" width="5.42578125" style="593" customWidth="1"/>
    <col min="13072" max="13072" width="43.5703125" style="593" customWidth="1"/>
    <col min="13073" max="13073" width="2.85546875" style="593" customWidth="1"/>
    <col min="13074" max="13310" width="11.42578125" style="593"/>
    <col min="13311" max="13311" width="5.42578125" style="593" customWidth="1"/>
    <col min="13312" max="13312" width="43.5703125" style="593" customWidth="1"/>
    <col min="13313" max="13313" width="5.42578125" style="593" customWidth="1"/>
    <col min="13314" max="13314" width="43.5703125" style="593" customWidth="1"/>
    <col min="13315" max="13315" width="5.42578125" style="593" customWidth="1"/>
    <col min="13316" max="13316" width="43.5703125" style="593" customWidth="1"/>
    <col min="13317" max="13317" width="5.42578125" style="593" customWidth="1"/>
    <col min="13318" max="13318" width="43.5703125" style="593" customWidth="1"/>
    <col min="13319" max="13319" width="3.42578125" style="593" customWidth="1"/>
    <col min="13320" max="13320" width="13.7109375" style="593" customWidth="1"/>
    <col min="13321" max="13321" width="5.42578125" style="593" customWidth="1"/>
    <col min="13322" max="13322" width="43.5703125" style="593" customWidth="1"/>
    <col min="13323" max="13323" width="5.42578125" style="593" customWidth="1"/>
    <col min="13324" max="13324" width="43.5703125" style="593" customWidth="1"/>
    <col min="13325" max="13325" width="5.42578125" style="593" customWidth="1"/>
    <col min="13326" max="13326" width="43.5703125" style="593" customWidth="1"/>
    <col min="13327" max="13327" width="5.42578125" style="593" customWidth="1"/>
    <col min="13328" max="13328" width="43.5703125" style="593" customWidth="1"/>
    <col min="13329" max="13329" width="2.85546875" style="593" customWidth="1"/>
    <col min="13330" max="13566" width="11.42578125" style="593"/>
    <col min="13567" max="13567" width="5.42578125" style="593" customWidth="1"/>
    <col min="13568" max="13568" width="43.5703125" style="593" customWidth="1"/>
    <col min="13569" max="13569" width="5.42578125" style="593" customWidth="1"/>
    <col min="13570" max="13570" width="43.5703125" style="593" customWidth="1"/>
    <col min="13571" max="13571" width="5.42578125" style="593" customWidth="1"/>
    <col min="13572" max="13572" width="43.5703125" style="593" customWidth="1"/>
    <col min="13573" max="13573" width="5.42578125" style="593" customWidth="1"/>
    <col min="13574" max="13574" width="43.5703125" style="593" customWidth="1"/>
    <col min="13575" max="13575" width="3.42578125" style="593" customWidth="1"/>
    <col min="13576" max="13576" width="13.7109375" style="593" customWidth="1"/>
    <col min="13577" max="13577" width="5.42578125" style="593" customWidth="1"/>
    <col min="13578" max="13578" width="43.5703125" style="593" customWidth="1"/>
    <col min="13579" max="13579" width="5.42578125" style="593" customWidth="1"/>
    <col min="13580" max="13580" width="43.5703125" style="593" customWidth="1"/>
    <col min="13581" max="13581" width="5.42578125" style="593" customWidth="1"/>
    <col min="13582" max="13582" width="43.5703125" style="593" customWidth="1"/>
    <col min="13583" max="13583" width="5.42578125" style="593" customWidth="1"/>
    <col min="13584" max="13584" width="43.5703125" style="593" customWidth="1"/>
    <col min="13585" max="13585" width="2.85546875" style="593" customWidth="1"/>
    <col min="13586" max="13822" width="11.42578125" style="593"/>
    <col min="13823" max="13823" width="5.42578125" style="593" customWidth="1"/>
    <col min="13824" max="13824" width="43.5703125" style="593" customWidth="1"/>
    <col min="13825" max="13825" width="5.42578125" style="593" customWidth="1"/>
    <col min="13826" max="13826" width="43.5703125" style="593" customWidth="1"/>
    <col min="13827" max="13827" width="5.42578125" style="593" customWidth="1"/>
    <col min="13828" max="13828" width="43.5703125" style="593" customWidth="1"/>
    <col min="13829" max="13829" width="5.42578125" style="593" customWidth="1"/>
    <col min="13830" max="13830" width="43.5703125" style="593" customWidth="1"/>
    <col min="13831" max="13831" width="3.42578125" style="593" customWidth="1"/>
    <col min="13832" max="13832" width="13.7109375" style="593" customWidth="1"/>
    <col min="13833" max="13833" width="5.42578125" style="593" customWidth="1"/>
    <col min="13834" max="13834" width="43.5703125" style="593" customWidth="1"/>
    <col min="13835" max="13835" width="5.42578125" style="593" customWidth="1"/>
    <col min="13836" max="13836" width="43.5703125" style="593" customWidth="1"/>
    <col min="13837" max="13837" width="5.42578125" style="593" customWidth="1"/>
    <col min="13838" max="13838" width="43.5703125" style="593" customWidth="1"/>
    <col min="13839" max="13839" width="5.42578125" style="593" customWidth="1"/>
    <col min="13840" max="13840" width="43.5703125" style="593" customWidth="1"/>
    <col min="13841" max="13841" width="2.85546875" style="593" customWidth="1"/>
    <col min="13842" max="14078" width="11.42578125" style="593"/>
    <col min="14079" max="14079" width="5.42578125" style="593" customWidth="1"/>
    <col min="14080" max="14080" width="43.5703125" style="593" customWidth="1"/>
    <col min="14081" max="14081" width="5.42578125" style="593" customWidth="1"/>
    <col min="14082" max="14082" width="43.5703125" style="593" customWidth="1"/>
    <col min="14083" max="14083" width="5.42578125" style="593" customWidth="1"/>
    <col min="14084" max="14084" width="43.5703125" style="593" customWidth="1"/>
    <col min="14085" max="14085" width="5.42578125" style="593" customWidth="1"/>
    <col min="14086" max="14086" width="43.5703125" style="593" customWidth="1"/>
    <col min="14087" max="14087" width="3.42578125" style="593" customWidth="1"/>
    <col min="14088" max="14088" width="13.7109375" style="593" customWidth="1"/>
    <col min="14089" max="14089" width="5.42578125" style="593" customWidth="1"/>
    <col min="14090" max="14090" width="43.5703125" style="593" customWidth="1"/>
    <col min="14091" max="14091" width="5.42578125" style="593" customWidth="1"/>
    <col min="14092" max="14092" width="43.5703125" style="593" customWidth="1"/>
    <col min="14093" max="14093" width="5.42578125" style="593" customWidth="1"/>
    <col min="14094" max="14094" width="43.5703125" style="593" customWidth="1"/>
    <col min="14095" max="14095" width="5.42578125" style="593" customWidth="1"/>
    <col min="14096" max="14096" width="43.5703125" style="593" customWidth="1"/>
    <col min="14097" max="14097" width="2.85546875" style="593" customWidth="1"/>
    <col min="14098" max="14334" width="11.42578125" style="593"/>
    <col min="14335" max="14335" width="5.42578125" style="593" customWidth="1"/>
    <col min="14336" max="14336" width="43.5703125" style="593" customWidth="1"/>
    <col min="14337" max="14337" width="5.42578125" style="593" customWidth="1"/>
    <col min="14338" max="14338" width="43.5703125" style="593" customWidth="1"/>
    <col min="14339" max="14339" width="5.42578125" style="593" customWidth="1"/>
    <col min="14340" max="14340" width="43.5703125" style="593" customWidth="1"/>
    <col min="14341" max="14341" width="5.42578125" style="593" customWidth="1"/>
    <col min="14342" max="14342" width="43.5703125" style="593" customWidth="1"/>
    <col min="14343" max="14343" width="3.42578125" style="593" customWidth="1"/>
    <col min="14344" max="14344" width="13.7109375" style="593" customWidth="1"/>
    <col min="14345" max="14345" width="5.42578125" style="593" customWidth="1"/>
    <col min="14346" max="14346" width="43.5703125" style="593" customWidth="1"/>
    <col min="14347" max="14347" width="5.42578125" style="593" customWidth="1"/>
    <col min="14348" max="14348" width="43.5703125" style="593" customWidth="1"/>
    <col min="14349" max="14349" width="5.42578125" style="593" customWidth="1"/>
    <col min="14350" max="14350" width="43.5703125" style="593" customWidth="1"/>
    <col min="14351" max="14351" width="5.42578125" style="593" customWidth="1"/>
    <col min="14352" max="14352" width="43.5703125" style="593" customWidth="1"/>
    <col min="14353" max="14353" width="2.85546875" style="593" customWidth="1"/>
    <col min="14354" max="14590" width="11.42578125" style="593"/>
    <col min="14591" max="14591" width="5.42578125" style="593" customWidth="1"/>
    <col min="14592" max="14592" width="43.5703125" style="593" customWidth="1"/>
    <col min="14593" max="14593" width="5.42578125" style="593" customWidth="1"/>
    <col min="14594" max="14594" width="43.5703125" style="593" customWidth="1"/>
    <col min="14595" max="14595" width="5.42578125" style="593" customWidth="1"/>
    <col min="14596" max="14596" width="43.5703125" style="593" customWidth="1"/>
    <col min="14597" max="14597" width="5.42578125" style="593" customWidth="1"/>
    <col min="14598" max="14598" width="43.5703125" style="593" customWidth="1"/>
    <col min="14599" max="14599" width="3.42578125" style="593" customWidth="1"/>
    <col min="14600" max="14600" width="13.7109375" style="593" customWidth="1"/>
    <col min="14601" max="14601" width="5.42578125" style="593" customWidth="1"/>
    <col min="14602" max="14602" width="43.5703125" style="593" customWidth="1"/>
    <col min="14603" max="14603" width="5.42578125" style="593" customWidth="1"/>
    <col min="14604" max="14604" width="43.5703125" style="593" customWidth="1"/>
    <col min="14605" max="14605" width="5.42578125" style="593" customWidth="1"/>
    <col min="14606" max="14606" width="43.5703125" style="593" customWidth="1"/>
    <col min="14607" max="14607" width="5.42578125" style="593" customWidth="1"/>
    <col min="14608" max="14608" width="43.5703125" style="593" customWidth="1"/>
    <col min="14609" max="14609" width="2.85546875" style="593" customWidth="1"/>
    <col min="14610" max="14846" width="11.42578125" style="593"/>
    <col min="14847" max="14847" width="5.42578125" style="593" customWidth="1"/>
    <col min="14848" max="14848" width="43.5703125" style="593" customWidth="1"/>
    <col min="14849" max="14849" width="5.42578125" style="593" customWidth="1"/>
    <col min="14850" max="14850" width="43.5703125" style="593" customWidth="1"/>
    <col min="14851" max="14851" width="5.42578125" style="593" customWidth="1"/>
    <col min="14852" max="14852" width="43.5703125" style="593" customWidth="1"/>
    <col min="14853" max="14853" width="5.42578125" style="593" customWidth="1"/>
    <col min="14854" max="14854" width="43.5703125" style="593" customWidth="1"/>
    <col min="14855" max="14855" width="3.42578125" style="593" customWidth="1"/>
    <col min="14856" max="14856" width="13.7109375" style="593" customWidth="1"/>
    <col min="14857" max="14857" width="5.42578125" style="593" customWidth="1"/>
    <col min="14858" max="14858" width="43.5703125" style="593" customWidth="1"/>
    <col min="14859" max="14859" width="5.42578125" style="593" customWidth="1"/>
    <col min="14860" max="14860" width="43.5703125" style="593" customWidth="1"/>
    <col min="14861" max="14861" width="5.42578125" style="593" customWidth="1"/>
    <col min="14862" max="14862" width="43.5703125" style="593" customWidth="1"/>
    <col min="14863" max="14863" width="5.42578125" style="593" customWidth="1"/>
    <col min="14864" max="14864" width="43.5703125" style="593" customWidth="1"/>
    <col min="14865" max="14865" width="2.85546875" style="593" customWidth="1"/>
    <col min="14866" max="15102" width="11.42578125" style="593"/>
    <col min="15103" max="15103" width="5.42578125" style="593" customWidth="1"/>
    <col min="15104" max="15104" width="43.5703125" style="593" customWidth="1"/>
    <col min="15105" max="15105" width="5.42578125" style="593" customWidth="1"/>
    <col min="15106" max="15106" width="43.5703125" style="593" customWidth="1"/>
    <col min="15107" max="15107" width="5.42578125" style="593" customWidth="1"/>
    <col min="15108" max="15108" width="43.5703125" style="593" customWidth="1"/>
    <col min="15109" max="15109" width="5.42578125" style="593" customWidth="1"/>
    <col min="15110" max="15110" width="43.5703125" style="593" customWidth="1"/>
    <col min="15111" max="15111" width="3.42578125" style="593" customWidth="1"/>
    <col min="15112" max="15112" width="13.7109375" style="593" customWidth="1"/>
    <col min="15113" max="15113" width="5.42578125" style="593" customWidth="1"/>
    <col min="15114" max="15114" width="43.5703125" style="593" customWidth="1"/>
    <col min="15115" max="15115" width="5.42578125" style="593" customWidth="1"/>
    <col min="15116" max="15116" width="43.5703125" style="593" customWidth="1"/>
    <col min="15117" max="15117" width="5.42578125" style="593" customWidth="1"/>
    <col min="15118" max="15118" width="43.5703125" style="593" customWidth="1"/>
    <col min="15119" max="15119" width="5.42578125" style="593" customWidth="1"/>
    <col min="15120" max="15120" width="43.5703125" style="593" customWidth="1"/>
    <col min="15121" max="15121" width="2.85546875" style="593" customWidth="1"/>
    <col min="15122" max="15358" width="11.42578125" style="593"/>
    <col min="15359" max="15359" width="5.42578125" style="593" customWidth="1"/>
    <col min="15360" max="15360" width="43.5703125" style="593" customWidth="1"/>
    <col min="15361" max="15361" width="5.42578125" style="593" customWidth="1"/>
    <col min="15362" max="15362" width="43.5703125" style="593" customWidth="1"/>
    <col min="15363" max="15363" width="5.42578125" style="593" customWidth="1"/>
    <col min="15364" max="15364" width="43.5703125" style="593" customWidth="1"/>
    <col min="15365" max="15365" width="5.42578125" style="593" customWidth="1"/>
    <col min="15366" max="15366" width="43.5703125" style="593" customWidth="1"/>
    <col min="15367" max="15367" width="3.42578125" style="593" customWidth="1"/>
    <col min="15368" max="15368" width="13.7109375" style="593" customWidth="1"/>
    <col min="15369" max="15369" width="5.42578125" style="593" customWidth="1"/>
    <col min="15370" max="15370" width="43.5703125" style="593" customWidth="1"/>
    <col min="15371" max="15371" width="5.42578125" style="593" customWidth="1"/>
    <col min="15372" max="15372" width="43.5703125" style="593" customWidth="1"/>
    <col min="15373" max="15373" width="5.42578125" style="593" customWidth="1"/>
    <col min="15374" max="15374" width="43.5703125" style="593" customWidth="1"/>
    <col min="15375" max="15375" width="5.42578125" style="593" customWidth="1"/>
    <col min="15376" max="15376" width="43.5703125" style="593" customWidth="1"/>
    <col min="15377" max="15377" width="2.85546875" style="593" customWidth="1"/>
    <col min="15378" max="15614" width="11.42578125" style="593"/>
    <col min="15615" max="15615" width="5.42578125" style="593" customWidth="1"/>
    <col min="15616" max="15616" width="43.5703125" style="593" customWidth="1"/>
    <col min="15617" max="15617" width="5.42578125" style="593" customWidth="1"/>
    <col min="15618" max="15618" width="43.5703125" style="593" customWidth="1"/>
    <col min="15619" max="15619" width="5.42578125" style="593" customWidth="1"/>
    <col min="15620" max="15620" width="43.5703125" style="593" customWidth="1"/>
    <col min="15621" max="15621" width="5.42578125" style="593" customWidth="1"/>
    <col min="15622" max="15622" width="43.5703125" style="593" customWidth="1"/>
    <col min="15623" max="15623" width="3.42578125" style="593" customWidth="1"/>
    <col min="15624" max="15624" width="13.7109375" style="593" customWidth="1"/>
    <col min="15625" max="15625" width="5.42578125" style="593" customWidth="1"/>
    <col min="15626" max="15626" width="43.5703125" style="593" customWidth="1"/>
    <col min="15627" max="15627" width="5.42578125" style="593" customWidth="1"/>
    <col min="15628" max="15628" width="43.5703125" style="593" customWidth="1"/>
    <col min="15629" max="15629" width="5.42578125" style="593" customWidth="1"/>
    <col min="15630" max="15630" width="43.5703125" style="593" customWidth="1"/>
    <col min="15631" max="15631" width="5.42578125" style="593" customWidth="1"/>
    <col min="15632" max="15632" width="43.5703125" style="593" customWidth="1"/>
    <col min="15633" max="15633" width="2.85546875" style="593" customWidth="1"/>
    <col min="15634" max="15870" width="11.42578125" style="593"/>
    <col min="15871" max="15871" width="5.42578125" style="593" customWidth="1"/>
    <col min="15872" max="15872" width="43.5703125" style="593" customWidth="1"/>
    <col min="15873" max="15873" width="5.42578125" style="593" customWidth="1"/>
    <col min="15874" max="15874" width="43.5703125" style="593" customWidth="1"/>
    <col min="15875" max="15875" width="5.42578125" style="593" customWidth="1"/>
    <col min="15876" max="15876" width="43.5703125" style="593" customWidth="1"/>
    <col min="15877" max="15877" width="5.42578125" style="593" customWidth="1"/>
    <col min="15878" max="15878" width="43.5703125" style="593" customWidth="1"/>
    <col min="15879" max="15879" width="3.42578125" style="593" customWidth="1"/>
    <col min="15880" max="15880" width="13.7109375" style="593" customWidth="1"/>
    <col min="15881" max="15881" width="5.42578125" style="593" customWidth="1"/>
    <col min="15882" max="15882" width="43.5703125" style="593" customWidth="1"/>
    <col min="15883" max="15883" width="5.42578125" style="593" customWidth="1"/>
    <col min="15884" max="15884" width="43.5703125" style="593" customWidth="1"/>
    <col min="15885" max="15885" width="5.42578125" style="593" customWidth="1"/>
    <col min="15886" max="15886" width="43.5703125" style="593" customWidth="1"/>
    <col min="15887" max="15887" width="5.42578125" style="593" customWidth="1"/>
    <col min="15888" max="15888" width="43.5703125" style="593" customWidth="1"/>
    <col min="15889" max="15889" width="2.85546875" style="593" customWidth="1"/>
    <col min="15890" max="16126" width="11.42578125" style="593"/>
    <col min="16127" max="16127" width="5.42578125" style="593" customWidth="1"/>
    <col min="16128" max="16128" width="43.5703125" style="593" customWidth="1"/>
    <col min="16129" max="16129" width="5.42578125" style="593" customWidth="1"/>
    <col min="16130" max="16130" width="43.5703125" style="593" customWidth="1"/>
    <col min="16131" max="16131" width="5.42578125" style="593" customWidth="1"/>
    <col min="16132" max="16132" width="43.5703125" style="593" customWidth="1"/>
    <col min="16133" max="16133" width="5.42578125" style="593" customWidth="1"/>
    <col min="16134" max="16134" width="43.5703125" style="593" customWidth="1"/>
    <col min="16135" max="16135" width="3.42578125" style="593" customWidth="1"/>
    <col min="16136" max="16136" width="13.7109375" style="593" customWidth="1"/>
    <col min="16137" max="16137" width="5.42578125" style="593" customWidth="1"/>
    <col min="16138" max="16138" width="43.5703125" style="593" customWidth="1"/>
    <col min="16139" max="16139" width="5.42578125" style="593" customWidth="1"/>
    <col min="16140" max="16140" width="43.5703125" style="593" customWidth="1"/>
    <col min="16141" max="16141" width="5.42578125" style="593" customWidth="1"/>
    <col min="16142" max="16142" width="43.5703125" style="593" customWidth="1"/>
    <col min="16143" max="16143" width="5.42578125" style="593" customWidth="1"/>
    <col min="16144" max="16144" width="43.5703125" style="593" customWidth="1"/>
    <col min="16145" max="16145" width="2.85546875" style="593" customWidth="1"/>
    <col min="16146" max="16384" width="11.42578125" style="593"/>
  </cols>
  <sheetData>
    <row r="1" spans="1:50" ht="26.25">
      <c r="B1" s="948" t="s">
        <v>1543</v>
      </c>
      <c r="C1" s="948"/>
      <c r="D1" s="948"/>
      <c r="E1" s="948"/>
      <c r="F1" s="948"/>
      <c r="G1" s="948"/>
      <c r="H1" s="948"/>
      <c r="I1" s="1031" t="str">
        <f ca="1">"Page "&amp;_xlfn.SHEET()&amp;" sur "&amp;_xlfn.SHEETS()</f>
        <v>Page 8 sur 12</v>
      </c>
      <c r="J1" s="948"/>
      <c r="K1" s="948"/>
      <c r="L1" s="948"/>
      <c r="M1" s="948"/>
      <c r="N1" s="948"/>
      <c r="O1" s="948"/>
      <c r="P1" s="948"/>
      <c r="Q1" s="948"/>
      <c r="R1" s="948"/>
      <c r="S1" s="948"/>
      <c r="T1" s="948"/>
      <c r="U1" s="948"/>
      <c r="V1" s="948"/>
      <c r="W1" s="948"/>
      <c r="X1" s="948"/>
      <c r="Y1" s="948"/>
      <c r="Z1" s="948"/>
      <c r="AA1" s="948"/>
      <c r="AB1" s="948"/>
      <c r="AC1" s="948"/>
      <c r="AD1" s="948"/>
      <c r="AE1" s="948"/>
      <c r="AF1" s="948"/>
      <c r="AG1" s="948"/>
      <c r="AH1" s="948"/>
      <c r="AI1" s="948"/>
      <c r="AJ1" s="948"/>
      <c r="AK1" s="948"/>
      <c r="AL1" s="948"/>
      <c r="AM1" s="948"/>
      <c r="AN1" s="948"/>
      <c r="AO1" s="948"/>
      <c r="AP1" s="948"/>
      <c r="AQ1" s="948"/>
      <c r="AR1" s="948"/>
      <c r="AS1" s="948"/>
      <c r="AT1" s="948"/>
      <c r="AU1" s="948"/>
      <c r="AV1" s="948"/>
      <c r="AW1" s="948"/>
      <c r="AX1" s="948"/>
    </row>
    <row r="2" spans="1:50" ht="19.5" customHeight="1" thickBot="1">
      <c r="B2" s="593"/>
      <c r="C2" s="593"/>
      <c r="D2" s="593"/>
      <c r="E2" s="593"/>
      <c r="F2" s="593"/>
      <c r="G2" s="593"/>
      <c r="H2" s="593"/>
      <c r="I2" s="593"/>
      <c r="J2" s="593"/>
      <c r="K2" s="593"/>
      <c r="L2" s="593"/>
      <c r="M2" s="593"/>
      <c r="N2" s="593"/>
      <c r="O2" s="593"/>
      <c r="P2" s="593"/>
      <c r="Q2" s="593"/>
      <c r="R2" s="593"/>
      <c r="S2" s="593"/>
      <c r="T2" s="593"/>
      <c r="W2" s="3298" t="s">
        <v>631</v>
      </c>
      <c r="X2" s="3298"/>
      <c r="Y2" s="3298"/>
      <c r="Z2" s="3298"/>
      <c r="AA2" s="3298"/>
      <c r="AB2" s="3298"/>
      <c r="AC2" s="3298"/>
      <c r="AD2" s="3298"/>
      <c r="AE2" s="3298"/>
      <c r="AF2" s="3298"/>
      <c r="AG2" s="3298"/>
      <c r="AH2" s="3298"/>
      <c r="AI2" s="3298"/>
      <c r="AJ2" s="3298"/>
      <c r="AK2" s="3298"/>
      <c r="AL2" s="3298"/>
      <c r="AM2" s="3298"/>
      <c r="AN2" s="594"/>
      <c r="AO2" s="4"/>
      <c r="AP2" s="3299" t="s">
        <v>2028</v>
      </c>
      <c r="AR2" s="3300"/>
      <c r="AS2" s="3300"/>
      <c r="AT2" s="3300"/>
      <c r="AU2" s="3300"/>
      <c r="AV2" s="3300"/>
      <c r="AW2" s="3300"/>
      <c r="AX2" s="3300"/>
    </row>
    <row r="3" spans="1:50" ht="33.75" customHeight="1">
      <c r="B3" s="1775" t="s">
        <v>632</v>
      </c>
      <c r="C3" s="1775"/>
      <c r="D3" s="1775"/>
      <c r="E3" s="1775"/>
      <c r="F3" s="1775"/>
      <c r="G3" s="1775"/>
      <c r="H3" s="1775"/>
      <c r="I3" s="1775"/>
      <c r="J3" s="1775"/>
      <c r="K3" s="593"/>
      <c r="L3" s="3301" t="s">
        <v>633</v>
      </c>
      <c r="M3" s="3301"/>
      <c r="N3" s="3301"/>
      <c r="O3" s="3301"/>
      <c r="P3" s="3301"/>
      <c r="Q3" s="3301"/>
      <c r="R3" s="3301"/>
      <c r="S3" s="3301"/>
      <c r="T3" s="3301"/>
      <c r="V3" s="594"/>
      <c r="W3" s="3302" t="s">
        <v>2029</v>
      </c>
      <c r="Y3" s="594"/>
      <c r="Z3" s="594"/>
      <c r="AA3" s="594"/>
      <c r="AB3" s="594"/>
      <c r="AC3" s="594"/>
      <c r="AD3" s="594"/>
      <c r="AE3" s="594"/>
      <c r="AF3" s="594"/>
      <c r="AG3" s="594"/>
      <c r="AH3" s="3303" t="s">
        <v>2030</v>
      </c>
      <c r="AI3" s="3304"/>
      <c r="AJ3" s="3304"/>
      <c r="AK3" s="3304"/>
      <c r="AL3" s="3304"/>
      <c r="AM3" s="3304"/>
      <c r="AN3" s="594"/>
      <c r="AO3" s="4"/>
      <c r="AP3" s="4"/>
      <c r="AR3" s="3305" t="s">
        <v>2031</v>
      </c>
      <c r="AS3" s="3306"/>
      <c r="AT3" s="3307"/>
      <c r="AV3" s="3305" t="s">
        <v>2032</v>
      </c>
      <c r="AW3" s="3306"/>
      <c r="AX3" s="3307"/>
    </row>
    <row r="4" spans="1:50" ht="40.5" customHeight="1">
      <c r="B4" s="595"/>
      <c r="C4" s="3309" t="s">
        <v>361</v>
      </c>
      <c r="D4" s="595"/>
      <c r="E4" s="3309" t="s">
        <v>634</v>
      </c>
      <c r="F4" s="595"/>
      <c r="G4" s="3309" t="s">
        <v>397</v>
      </c>
      <c r="H4" s="595"/>
      <c r="I4" s="3310" t="s">
        <v>635</v>
      </c>
      <c r="J4" s="597"/>
      <c r="K4" s="593"/>
      <c r="L4" s="595"/>
      <c r="M4" s="598" t="s">
        <v>361</v>
      </c>
      <c r="N4" s="595"/>
      <c r="O4" s="598" t="s">
        <v>17</v>
      </c>
      <c r="P4" s="595"/>
      <c r="Q4" s="598" t="s">
        <v>636</v>
      </c>
      <c r="R4" s="595"/>
      <c r="S4" s="3311" t="s">
        <v>635</v>
      </c>
      <c r="T4" s="597"/>
      <c r="V4" s="3312"/>
      <c r="W4" s="599" t="s">
        <v>361</v>
      </c>
      <c r="X4" s="3312"/>
      <c r="Y4" s="600" t="s">
        <v>17</v>
      </c>
      <c r="Z4" s="3312"/>
      <c r="AA4" s="600" t="s">
        <v>364</v>
      </c>
      <c r="AB4" s="3312"/>
      <c r="AC4" s="600" t="s">
        <v>395</v>
      </c>
      <c r="AD4" s="3312"/>
      <c r="AE4" s="599" t="s">
        <v>635</v>
      </c>
      <c r="AF4" s="3312"/>
      <c r="AG4" s="599" t="s">
        <v>637</v>
      </c>
      <c r="AH4" s="3313">
        <v>1</v>
      </c>
      <c r="AI4" s="3314" t="s">
        <v>2033</v>
      </c>
      <c r="AJ4" s="3315"/>
      <c r="AK4" s="3313">
        <f>AH59+1</f>
        <v>57</v>
      </c>
      <c r="AL4" s="3314" t="s">
        <v>2034</v>
      </c>
      <c r="AM4" s="594"/>
      <c r="AN4" s="594"/>
      <c r="AO4" s="1230" t="s">
        <v>1456</v>
      </c>
      <c r="AP4" s="2120" t="s">
        <v>2035</v>
      </c>
      <c r="AR4" s="3316" t="s">
        <v>2036</v>
      </c>
      <c r="AS4" s="3316"/>
      <c r="AT4" s="3316"/>
      <c r="AV4" s="3316" t="s">
        <v>2036</v>
      </c>
      <c r="AW4" s="3316"/>
      <c r="AX4" s="3316"/>
    </row>
    <row r="5" spans="1:50" ht="33.75" customHeight="1">
      <c r="A5" s="601"/>
      <c r="B5" s="3317">
        <v>1</v>
      </c>
      <c r="C5" s="3318" t="s">
        <v>638</v>
      </c>
      <c r="D5" s="3317">
        <f>B22+1</f>
        <v>16</v>
      </c>
      <c r="E5" s="3318" t="s">
        <v>640</v>
      </c>
      <c r="F5" s="3317">
        <f>D26+1</f>
        <v>32</v>
      </c>
      <c r="G5" s="3318" t="s">
        <v>641</v>
      </c>
      <c r="H5" s="3317">
        <f>F24+1</f>
        <v>51</v>
      </c>
      <c r="I5" s="3318" t="s">
        <v>642</v>
      </c>
      <c r="J5" s="597"/>
      <c r="K5" s="593"/>
      <c r="L5" s="3317">
        <v>1</v>
      </c>
      <c r="M5" s="3318" t="s">
        <v>643</v>
      </c>
      <c r="N5" s="3317">
        <f>L52+1</f>
        <v>46</v>
      </c>
      <c r="O5" s="3318" t="s">
        <v>644</v>
      </c>
      <c r="P5" s="3317">
        <f>N52+1</f>
        <v>91</v>
      </c>
      <c r="Q5" s="3318" t="s">
        <v>645</v>
      </c>
      <c r="R5" s="3317">
        <f>P52+1</f>
        <v>130</v>
      </c>
      <c r="S5" s="3318" t="s">
        <v>646</v>
      </c>
      <c r="T5" s="597"/>
      <c r="V5" s="3317">
        <v>1</v>
      </c>
      <c r="W5" s="3318" t="s">
        <v>643</v>
      </c>
      <c r="X5" s="3317">
        <f>V62+1</f>
        <v>56</v>
      </c>
      <c r="Y5" s="3318" t="s">
        <v>647</v>
      </c>
      <c r="Z5" s="3317">
        <f>X63+1</f>
        <v>113</v>
      </c>
      <c r="AA5" s="3318" t="s">
        <v>648</v>
      </c>
      <c r="AB5" s="3317">
        <f>Z62+1</f>
        <v>163</v>
      </c>
      <c r="AC5" s="3318" t="s">
        <v>649</v>
      </c>
      <c r="AD5" s="3317">
        <f>AB62+1</f>
        <v>217</v>
      </c>
      <c r="AE5" s="3318" t="s">
        <v>650</v>
      </c>
      <c r="AF5" s="3317">
        <f>AD57+1</f>
        <v>268</v>
      </c>
      <c r="AG5" s="3318" t="s">
        <v>651</v>
      </c>
      <c r="AH5" s="3313">
        <f>LARGE(AH4:AH4,1)+1</f>
        <v>2</v>
      </c>
      <c r="AI5" s="3314" t="s">
        <v>2037</v>
      </c>
      <c r="AJ5" s="3315"/>
      <c r="AK5" s="3313">
        <f>LARGE(AK4:AK4,1)+1</f>
        <v>58</v>
      </c>
      <c r="AL5" s="3314" t="s">
        <v>2038</v>
      </c>
      <c r="AM5" s="594"/>
      <c r="AN5" s="594"/>
      <c r="AO5" s="4"/>
      <c r="AP5" s="3319" t="s">
        <v>361</v>
      </c>
      <c r="AR5" s="3320"/>
      <c r="AS5" s="3321" t="s">
        <v>2039</v>
      </c>
      <c r="AT5" s="3321"/>
      <c r="AV5" s="3320"/>
      <c r="AW5" s="3322" t="s">
        <v>2040</v>
      </c>
      <c r="AX5" s="3322"/>
    </row>
    <row r="6" spans="1:50" ht="30" customHeight="1">
      <c r="A6" s="603"/>
      <c r="B6" s="3317">
        <f>LARGE(B5:B5,1)+1</f>
        <v>2</v>
      </c>
      <c r="C6" s="3318" t="s">
        <v>652</v>
      </c>
      <c r="D6" s="3317">
        <f>LARGE(D5:D5,1)+1</f>
        <v>17</v>
      </c>
      <c r="E6" s="3318" t="s">
        <v>654</v>
      </c>
      <c r="F6" s="3317">
        <f>LARGE(F5:F5,1)+1</f>
        <v>33</v>
      </c>
      <c r="G6" s="3318" t="s">
        <v>655</v>
      </c>
      <c r="H6" s="3317">
        <f>LARGE(H5:H5,1)+1</f>
        <v>52</v>
      </c>
      <c r="I6" s="3318" t="s">
        <v>656</v>
      </c>
      <c r="J6" s="597"/>
      <c r="K6" s="593"/>
      <c r="L6" s="3317">
        <f>LARGE(L5:L5,1)+1</f>
        <v>2</v>
      </c>
      <c r="M6" s="3318" t="s">
        <v>657</v>
      </c>
      <c r="N6" s="3317">
        <f>LARGE(N5:N5,1)+1</f>
        <v>47</v>
      </c>
      <c r="O6" s="3318" t="s">
        <v>658</v>
      </c>
      <c r="P6" s="3317">
        <f>LARGE(P5:P5,1)+1</f>
        <v>92</v>
      </c>
      <c r="Q6" s="3318" t="s">
        <v>659</v>
      </c>
      <c r="R6" s="3317">
        <f>LARGE(R5:R5,1)+1</f>
        <v>131</v>
      </c>
      <c r="S6" s="3318" t="s">
        <v>660</v>
      </c>
      <c r="T6" s="597"/>
      <c r="V6" s="3317">
        <f>LARGE(V5:V5,1)+1</f>
        <v>2</v>
      </c>
      <c r="W6" s="3318" t="s">
        <v>638</v>
      </c>
      <c r="X6" s="3317">
        <f>LARGE(X5:X5,1)+1</f>
        <v>57</v>
      </c>
      <c r="Y6" s="3318" t="s">
        <v>661</v>
      </c>
      <c r="Z6" s="3317">
        <f>LARGE(Z5:Z5,1)+1</f>
        <v>114</v>
      </c>
      <c r="AA6" s="3318" t="s">
        <v>662</v>
      </c>
      <c r="AB6" s="3317">
        <f>LARGE(AB5:AB5,1)+1</f>
        <v>164</v>
      </c>
      <c r="AC6" s="3318" t="s">
        <v>663</v>
      </c>
      <c r="AD6" s="3317">
        <f>LARGE(AD5:AD5,1)+1</f>
        <v>218</v>
      </c>
      <c r="AE6" s="3318" t="s">
        <v>664</v>
      </c>
      <c r="AF6" s="3317">
        <f>LARGE(AF5:AF5,1)+1</f>
        <v>269</v>
      </c>
      <c r="AG6" s="3318" t="s">
        <v>665</v>
      </c>
      <c r="AH6" s="3313">
        <f>LARGE(AH4:AH5,1)+1</f>
        <v>3</v>
      </c>
      <c r="AI6" s="3314" t="s">
        <v>2041</v>
      </c>
      <c r="AJ6" s="3315"/>
      <c r="AK6" s="3313">
        <f>LARGE(AK4:AK5,1)+1</f>
        <v>59</v>
      </c>
      <c r="AL6" s="3314" t="s">
        <v>2042</v>
      </c>
      <c r="AM6" s="594"/>
      <c r="AN6" s="594"/>
      <c r="AO6" s="4"/>
      <c r="AP6" s="3323" t="s">
        <v>2043</v>
      </c>
      <c r="AR6" s="3320">
        <v>1</v>
      </c>
      <c r="AS6" s="3324" t="s">
        <v>2044</v>
      </c>
      <c r="AT6" s="3324"/>
      <c r="AV6" s="3320"/>
      <c r="AW6" s="3322"/>
      <c r="AX6" s="3322"/>
    </row>
    <row r="7" spans="1:50" ht="18.75">
      <c r="B7" s="3317">
        <f>LARGE(B5:B6,1)+1</f>
        <v>3</v>
      </c>
      <c r="C7" s="3318" t="s">
        <v>666</v>
      </c>
      <c r="D7" s="3317">
        <f>LARGE(D5:D6,1)+1</f>
        <v>18</v>
      </c>
      <c r="E7" s="3318" t="s">
        <v>668</v>
      </c>
      <c r="F7" s="3317">
        <f>LARGE(F5:F6,1)+1</f>
        <v>34</v>
      </c>
      <c r="G7" s="3318" t="s">
        <v>669</v>
      </c>
      <c r="H7" s="3317">
        <f>LARGE(H5:H6,1)+1</f>
        <v>53</v>
      </c>
      <c r="I7" s="3318" t="s">
        <v>670</v>
      </c>
      <c r="J7" s="597"/>
      <c r="K7" s="593"/>
      <c r="L7" s="3317">
        <f>LARGE(L5:L6,1)+1</f>
        <v>3</v>
      </c>
      <c r="M7" s="3318" t="s">
        <v>671</v>
      </c>
      <c r="N7" s="3317">
        <f>LARGE(N5:N6,1)+1</f>
        <v>48</v>
      </c>
      <c r="O7" s="3318" t="s">
        <v>672</v>
      </c>
      <c r="P7" s="3317">
        <f>LARGE(P5:P6,1)+1</f>
        <v>93</v>
      </c>
      <c r="Q7" s="3318" t="s">
        <v>673</v>
      </c>
      <c r="R7" s="3317">
        <f>LARGE(R5:R6,1)+1</f>
        <v>132</v>
      </c>
      <c r="S7" s="3318" t="s">
        <v>674</v>
      </c>
      <c r="T7" s="597"/>
      <c r="V7" s="3317">
        <f>LARGE(V5:V6,1)+1</f>
        <v>3</v>
      </c>
      <c r="W7" s="3318" t="s">
        <v>657</v>
      </c>
      <c r="X7" s="3317">
        <f>LARGE(X5:X6,1)+1</f>
        <v>58</v>
      </c>
      <c r="Y7" s="3318" t="s">
        <v>675</v>
      </c>
      <c r="Z7" s="3317">
        <f>LARGE(Z5:Z6,1)+1</f>
        <v>115</v>
      </c>
      <c r="AA7" s="3318" t="s">
        <v>676</v>
      </c>
      <c r="AB7" s="3317">
        <f>LARGE(AB5:AB6,1)+1</f>
        <v>165</v>
      </c>
      <c r="AC7" s="3318" t="s">
        <v>677</v>
      </c>
      <c r="AD7" s="3317">
        <f>LARGE(AD5:AD6,1)+1</f>
        <v>219</v>
      </c>
      <c r="AE7" s="3318" t="s">
        <v>678</v>
      </c>
      <c r="AF7" s="3317">
        <f>LARGE(AF5:AF6,1)+1</f>
        <v>270</v>
      </c>
      <c r="AG7" s="3318" t="s">
        <v>679</v>
      </c>
      <c r="AH7" s="3313">
        <f>LARGE(AH4:AH6,1)+1</f>
        <v>4</v>
      </c>
      <c r="AI7" s="3314" t="s">
        <v>2045</v>
      </c>
      <c r="AJ7" s="3315"/>
      <c r="AK7" s="3313">
        <f>LARGE(AK4:AK6,1)+1</f>
        <v>60</v>
      </c>
      <c r="AL7" s="3314" t="s">
        <v>2046</v>
      </c>
      <c r="AM7" s="594"/>
      <c r="AN7" s="594"/>
      <c r="AO7" s="4"/>
      <c r="AP7" s="3323" t="s">
        <v>2047</v>
      </c>
      <c r="AR7" s="3320">
        <v>2</v>
      </c>
      <c r="AS7" s="3324" t="s">
        <v>2048</v>
      </c>
      <c r="AT7" s="3324"/>
      <c r="AV7" s="3325" t="s">
        <v>1</v>
      </c>
      <c r="AW7" s="3326" t="s">
        <v>2049</v>
      </c>
      <c r="AX7" s="3324"/>
    </row>
    <row r="8" spans="1:50" ht="46.5" customHeight="1">
      <c r="B8" s="3317">
        <f>LARGE(B5:B7,1)+1</f>
        <v>4</v>
      </c>
      <c r="C8" s="3318" t="s">
        <v>680</v>
      </c>
      <c r="D8" s="3317">
        <f>LARGE(D5:D7,1)+1</f>
        <v>19</v>
      </c>
      <c r="E8" s="3318" t="s">
        <v>668</v>
      </c>
      <c r="F8" s="3317">
        <f>LARGE(F5:F7,1)+1</f>
        <v>35</v>
      </c>
      <c r="G8" s="3318" t="s">
        <v>682</v>
      </c>
      <c r="H8" s="3317">
        <f>LARGE(H5:H7,1)+1</f>
        <v>54</v>
      </c>
      <c r="I8" s="3318" t="s">
        <v>683</v>
      </c>
      <c r="J8" s="597"/>
      <c r="K8" s="593"/>
      <c r="L8" s="3317">
        <f>LARGE(L5:L7,1)+1</f>
        <v>4</v>
      </c>
      <c r="M8" s="3318" t="s">
        <v>684</v>
      </c>
      <c r="N8" s="3317">
        <f>LARGE(N5:N7,1)+1</f>
        <v>49</v>
      </c>
      <c r="O8" s="3318" t="s">
        <v>685</v>
      </c>
      <c r="P8" s="3317"/>
      <c r="Q8" s="598" t="s">
        <v>367</v>
      </c>
      <c r="R8" s="3317">
        <f>LARGE(R5:R7,1)+1</f>
        <v>133</v>
      </c>
      <c r="S8" s="3318" t="s">
        <v>686</v>
      </c>
      <c r="T8" s="597"/>
      <c r="V8" s="3317">
        <f>LARGE(V5:V7,1)+1</f>
        <v>4</v>
      </c>
      <c r="W8" s="3318" t="s">
        <v>2050</v>
      </c>
      <c r="X8" s="3317">
        <f>LARGE(X5:X7,1)+1</f>
        <v>59</v>
      </c>
      <c r="Y8" s="3318" t="s">
        <v>687</v>
      </c>
      <c r="Z8" s="3317">
        <f>LARGE(Z5:Z7,1)+1</f>
        <v>116</v>
      </c>
      <c r="AA8" s="3318" t="s">
        <v>688</v>
      </c>
      <c r="AB8" s="3317">
        <f>LARGE(AB5:AB7,1)+1</f>
        <v>166</v>
      </c>
      <c r="AC8" s="3318" t="s">
        <v>689</v>
      </c>
      <c r="AD8" s="3317">
        <f>LARGE(AD5:AD7,1)+1</f>
        <v>220</v>
      </c>
      <c r="AE8" s="3318" t="s">
        <v>690</v>
      </c>
      <c r="AF8" s="3317">
        <f>LARGE(AF5:AF7,1)+1</f>
        <v>271</v>
      </c>
      <c r="AG8" s="3318" t="s">
        <v>691</v>
      </c>
      <c r="AH8" s="3313">
        <f>LARGE(AH4:AH7,1)+1</f>
        <v>5</v>
      </c>
      <c r="AI8" s="3314" t="s">
        <v>2051</v>
      </c>
      <c r="AJ8" s="3315"/>
      <c r="AK8" s="3313">
        <f>LARGE(AK4:AK7,1)+1</f>
        <v>61</v>
      </c>
      <c r="AL8" s="3314" t="s">
        <v>2052</v>
      </c>
      <c r="AM8" s="594"/>
      <c r="AN8" s="594"/>
      <c r="AO8" s="4"/>
      <c r="AP8" s="3323" t="s">
        <v>2053</v>
      </c>
      <c r="AR8" s="3320">
        <v>3</v>
      </c>
      <c r="AS8" s="3324" t="s">
        <v>2054</v>
      </c>
      <c r="AT8" s="3324"/>
      <c r="AV8" s="3320">
        <v>1</v>
      </c>
      <c r="AW8" s="3324" t="s">
        <v>2055</v>
      </c>
      <c r="AX8" s="3324"/>
    </row>
    <row r="9" spans="1:50" ht="27" customHeight="1">
      <c r="B9" s="3317">
        <f>LARGE(B5:B8,1)+1</f>
        <v>5</v>
      </c>
      <c r="C9" s="3318" t="s">
        <v>692</v>
      </c>
      <c r="D9" s="3317">
        <f>LARGE(D5:D8,1)+1</f>
        <v>20</v>
      </c>
      <c r="E9" s="3318" t="s">
        <v>694</v>
      </c>
      <c r="F9" s="3317">
        <f>LARGE(F5:F8,1)+1</f>
        <v>36</v>
      </c>
      <c r="G9" s="3318" t="s">
        <v>695</v>
      </c>
      <c r="H9" s="3317"/>
      <c r="I9" s="3310" t="s">
        <v>374</v>
      </c>
      <c r="J9" s="597"/>
      <c r="K9" s="593"/>
      <c r="L9" s="3317"/>
      <c r="M9" s="598" t="s">
        <v>363</v>
      </c>
      <c r="N9" s="3317">
        <f>LARGE(N5:N8,1)+1</f>
        <v>50</v>
      </c>
      <c r="O9" s="3318" t="s">
        <v>696</v>
      </c>
      <c r="P9" s="3317">
        <f>LARGE(P5:P8,1)+1</f>
        <v>94</v>
      </c>
      <c r="Q9" s="3318" t="s">
        <v>697</v>
      </c>
      <c r="R9" s="3317">
        <f>LARGE(R5:R8,1)+1</f>
        <v>134</v>
      </c>
      <c r="S9" s="3318" t="s">
        <v>698</v>
      </c>
      <c r="T9" s="597"/>
      <c r="V9" s="3317">
        <f>LARGE(V5:V8,1)+1</f>
        <v>5</v>
      </c>
      <c r="W9" s="3318" t="s">
        <v>652</v>
      </c>
      <c r="X9" s="3317">
        <f>LARGE(X5:X8,1)+1</f>
        <v>60</v>
      </c>
      <c r="Y9" s="3318" t="s">
        <v>699</v>
      </c>
      <c r="Z9" s="3317">
        <f>LARGE(Z5:Z8,1)+1</f>
        <v>117</v>
      </c>
      <c r="AA9" s="3318" t="s">
        <v>700</v>
      </c>
      <c r="AB9" s="3317">
        <f>LARGE(AB5:AB8,1)+1</f>
        <v>167</v>
      </c>
      <c r="AC9" s="3318" t="s">
        <v>701</v>
      </c>
      <c r="AD9" s="3317">
        <f>LARGE(AD5:AD8,1)+1</f>
        <v>221</v>
      </c>
      <c r="AE9" s="3318" t="s">
        <v>702</v>
      </c>
      <c r="AF9" s="3317">
        <f>LARGE(AF5:AF8,1)+1</f>
        <v>272</v>
      </c>
      <c r="AG9" s="3318" t="s">
        <v>703</v>
      </c>
      <c r="AH9" s="3313">
        <f>LARGE(AH4:AH8,1)+1</f>
        <v>6</v>
      </c>
      <c r="AI9" s="3314" t="s">
        <v>2056</v>
      </c>
      <c r="AJ9" s="3315"/>
      <c r="AK9" s="3313">
        <f>LARGE(AK4:AK8,1)+1</f>
        <v>62</v>
      </c>
      <c r="AL9" s="3314" t="s">
        <v>2057</v>
      </c>
      <c r="AM9" s="594"/>
      <c r="AN9" s="594"/>
      <c r="AO9" s="4"/>
      <c r="AP9" s="3323" t="s">
        <v>2058</v>
      </c>
      <c r="AR9" s="3320">
        <v>4</v>
      </c>
      <c r="AS9" s="3324" t="s">
        <v>2059</v>
      </c>
      <c r="AT9" s="3324"/>
      <c r="AV9" s="3320">
        <v>2</v>
      </c>
      <c r="AW9" s="3324" t="s">
        <v>2060</v>
      </c>
      <c r="AX9" s="3324"/>
    </row>
    <row r="10" spans="1:50" ht="27" customHeight="1">
      <c r="B10" s="3317">
        <f>LARGE(B5:B9,1)+1</f>
        <v>6</v>
      </c>
      <c r="C10" s="3318" t="s">
        <v>704</v>
      </c>
      <c r="D10" s="3327"/>
      <c r="E10" s="596" t="s">
        <v>364</v>
      </c>
      <c r="F10" s="3317">
        <f>LARGE(F5:F9,1)+1</f>
        <v>37</v>
      </c>
      <c r="G10" s="3318" t="s">
        <v>705</v>
      </c>
      <c r="H10" s="3317">
        <f>LARGE(H5:H9,1)+1</f>
        <v>55</v>
      </c>
      <c r="I10" s="3318" t="s">
        <v>706</v>
      </c>
      <c r="J10" s="597"/>
      <c r="K10" s="593"/>
      <c r="L10" s="3317">
        <f>LARGE(L5:L9,1)+1</f>
        <v>5</v>
      </c>
      <c r="M10" s="3318" t="s">
        <v>707</v>
      </c>
      <c r="N10" s="3317">
        <f>LARGE(N5:N9,1)+1</f>
        <v>51</v>
      </c>
      <c r="O10" s="3318" t="s">
        <v>709</v>
      </c>
      <c r="P10" s="3317"/>
      <c r="Q10" s="598" t="s">
        <v>224</v>
      </c>
      <c r="R10" s="3317">
        <f>LARGE(R5:R9,1)+1</f>
        <v>135</v>
      </c>
      <c r="S10" s="3318" t="s">
        <v>710</v>
      </c>
      <c r="T10" s="597"/>
      <c r="V10" s="3317">
        <f>LARGE(V5:V9,1)+1</f>
        <v>6</v>
      </c>
      <c r="W10" s="3318" t="s">
        <v>666</v>
      </c>
      <c r="X10" s="3317">
        <f>LARGE(X5:X9,1)+1</f>
        <v>61</v>
      </c>
      <c r="Y10" s="3318" t="s">
        <v>711</v>
      </c>
      <c r="Z10" s="3317">
        <f>LARGE(Z5:Z9,1)+1</f>
        <v>118</v>
      </c>
      <c r="AA10" s="3318" t="s">
        <v>712</v>
      </c>
      <c r="AB10" s="3317">
        <f>LARGE(AB5:AB9,1)+1</f>
        <v>168</v>
      </c>
      <c r="AC10" s="3318" t="s">
        <v>713</v>
      </c>
      <c r="AD10" s="3317">
        <f>LARGE(AD5:AD9,1)+1</f>
        <v>222</v>
      </c>
      <c r="AE10" s="3318" t="s">
        <v>714</v>
      </c>
      <c r="AF10" s="3317">
        <f>LARGE(AF5:AF9,1)+1</f>
        <v>273</v>
      </c>
      <c r="AG10" s="3318" t="s">
        <v>715</v>
      </c>
      <c r="AH10" s="3313">
        <f>LARGE(AH4:AH9,1)+1</f>
        <v>7</v>
      </c>
      <c r="AI10" s="3314" t="s">
        <v>2061</v>
      </c>
      <c r="AJ10" s="3315"/>
      <c r="AK10" s="3313">
        <f>LARGE(AK4:AK9,1)+1</f>
        <v>63</v>
      </c>
      <c r="AL10" s="3314" t="s">
        <v>2062</v>
      </c>
      <c r="AM10" s="594"/>
      <c r="AN10" s="594"/>
      <c r="AO10" s="4"/>
      <c r="AP10" s="3323" t="s">
        <v>2063</v>
      </c>
      <c r="AR10" s="3320">
        <v>5</v>
      </c>
      <c r="AS10" s="3324" t="s">
        <v>2064</v>
      </c>
      <c r="AT10" s="3324"/>
      <c r="AV10" s="3320">
        <v>3</v>
      </c>
      <c r="AW10" s="3324" t="s">
        <v>2065</v>
      </c>
      <c r="AX10" s="3324"/>
    </row>
    <row r="11" spans="1:50" ht="23.25" customHeight="1">
      <c r="B11" s="3317">
        <f>LARGE(B5:B10,1)+1</f>
        <v>7</v>
      </c>
      <c r="C11" s="3318" t="s">
        <v>716</v>
      </c>
      <c r="D11" s="3317">
        <f>LARGE(D5:D10,1)+1</f>
        <v>21</v>
      </c>
      <c r="E11" s="3318" t="s">
        <v>662</v>
      </c>
      <c r="F11" s="3317">
        <f>LARGE(F5:F10,1)+1</f>
        <v>38</v>
      </c>
      <c r="G11" s="3318" t="s">
        <v>717</v>
      </c>
      <c r="H11" s="3317">
        <f>LARGE(H5:H10,1)+1</f>
        <v>56</v>
      </c>
      <c r="I11" s="3318" t="s">
        <v>718</v>
      </c>
      <c r="J11" s="597"/>
      <c r="K11" s="593"/>
      <c r="L11" s="3317">
        <f>LARGE(L5:L10,1)+1</f>
        <v>6</v>
      </c>
      <c r="M11" s="3318" t="s">
        <v>719</v>
      </c>
      <c r="N11" s="3317">
        <f>LARGE(N5:N10,1)+1</f>
        <v>52</v>
      </c>
      <c r="O11" s="3318" t="s">
        <v>721</v>
      </c>
      <c r="P11" s="3317">
        <f>LARGE(P5:P10,1)+1</f>
        <v>95</v>
      </c>
      <c r="Q11" s="3318" t="s">
        <v>722</v>
      </c>
      <c r="R11" s="3317">
        <f>LARGE(R5:R10,1)+1</f>
        <v>136</v>
      </c>
      <c r="S11" s="3318" t="s">
        <v>723</v>
      </c>
      <c r="T11" s="597"/>
      <c r="V11" s="3317">
        <f>LARGE(V5:V10,1)+1</f>
        <v>7</v>
      </c>
      <c r="W11" s="3318" t="s">
        <v>680</v>
      </c>
      <c r="X11" s="3317">
        <f>LARGE(X5:X10,1)+1</f>
        <v>62</v>
      </c>
      <c r="Y11" s="3318" t="s">
        <v>724</v>
      </c>
      <c r="Z11" s="3317">
        <f>LARGE(Z5:Z10,1)+1</f>
        <v>119</v>
      </c>
      <c r="AA11" s="3318" t="s">
        <v>725</v>
      </c>
      <c r="AB11" s="3317">
        <f>LARGE(AB5:AB10,1)+1</f>
        <v>169</v>
      </c>
      <c r="AC11" s="3318" t="s">
        <v>726</v>
      </c>
      <c r="AD11" s="3317">
        <f>LARGE(AD5:AD10,1)+1</f>
        <v>223</v>
      </c>
      <c r="AE11" s="3318" t="s">
        <v>727</v>
      </c>
      <c r="AF11" s="3317">
        <f>LARGE(AF5:AF10,1)+1</f>
        <v>274</v>
      </c>
      <c r="AG11" s="3318" t="s">
        <v>728</v>
      </c>
      <c r="AH11" s="3313">
        <f>LARGE(AH4:AH10,1)+1</f>
        <v>8</v>
      </c>
      <c r="AI11" s="3314" t="s">
        <v>2066</v>
      </c>
      <c r="AJ11" s="3315"/>
      <c r="AK11" s="3313">
        <f>LARGE(AK4:AK10,1)+1</f>
        <v>64</v>
      </c>
      <c r="AL11" s="3314" t="s">
        <v>2067</v>
      </c>
      <c r="AM11" s="594"/>
      <c r="AN11" s="594"/>
      <c r="AO11" s="4"/>
      <c r="AP11" s="3323" t="s">
        <v>2068</v>
      </c>
      <c r="AR11" s="3320">
        <v>6</v>
      </c>
      <c r="AS11" s="3324" t="s">
        <v>2069</v>
      </c>
      <c r="AT11" s="3324"/>
      <c r="AV11" s="3320">
        <v>4</v>
      </c>
      <c r="AW11" s="3328" t="s">
        <v>2070</v>
      </c>
      <c r="AX11" s="3328"/>
    </row>
    <row r="12" spans="1:50" ht="23.25" customHeight="1">
      <c r="B12" s="3327"/>
      <c r="C12" s="596" t="s">
        <v>363</v>
      </c>
      <c r="D12" s="3317"/>
      <c r="E12" s="596" t="s">
        <v>729</v>
      </c>
      <c r="F12" s="3317">
        <f>LARGE(F5:F11,1)+1</f>
        <v>39</v>
      </c>
      <c r="G12" s="3318" t="s">
        <v>730</v>
      </c>
      <c r="H12" s="3317">
        <f>LARGE(H5:H11,1)+1</f>
        <v>57</v>
      </c>
      <c r="I12" s="3318" t="s">
        <v>731</v>
      </c>
      <c r="J12" s="597"/>
      <c r="K12" s="593"/>
      <c r="L12" s="3317">
        <f>LARGE(L5:L11,1)+1</f>
        <v>7</v>
      </c>
      <c r="M12" s="3318" t="s">
        <v>732</v>
      </c>
      <c r="N12" s="3317"/>
      <c r="O12" s="598" t="s">
        <v>634</v>
      </c>
      <c r="P12" s="3317">
        <f>LARGE(P5:P11,1)+1</f>
        <v>96</v>
      </c>
      <c r="Q12" s="3318" t="s">
        <v>733</v>
      </c>
      <c r="R12" s="3317"/>
      <c r="S12" s="3311" t="s">
        <v>374</v>
      </c>
      <c r="T12" s="597"/>
      <c r="V12" s="3317">
        <f>LARGE(V5:V11,1)+1</f>
        <v>8</v>
      </c>
      <c r="W12" s="3318" t="s">
        <v>692</v>
      </c>
      <c r="X12" s="3317">
        <f>LARGE(X5:X11,1)+1</f>
        <v>63</v>
      </c>
      <c r="Y12" s="3318" t="s">
        <v>734</v>
      </c>
      <c r="Z12" s="3317">
        <f>LARGE(Z5:Z11,1)+1</f>
        <v>120</v>
      </c>
      <c r="AA12" s="3318" t="s">
        <v>735</v>
      </c>
      <c r="AB12" s="3317">
        <f>LARGE(AB5:AB11,1)+1</f>
        <v>170</v>
      </c>
      <c r="AC12" s="3318" t="s">
        <v>736</v>
      </c>
      <c r="AD12" s="3317">
        <f>LARGE(AD5:AD11,1)+1</f>
        <v>224</v>
      </c>
      <c r="AE12" s="3318" t="s">
        <v>737</v>
      </c>
      <c r="AF12" s="3317">
        <f>LARGE(AF5:AF11,1)+1</f>
        <v>275</v>
      </c>
      <c r="AG12" s="3318" t="s">
        <v>738</v>
      </c>
      <c r="AH12" s="3313">
        <f>LARGE(AH4:AH11,1)+1</f>
        <v>9</v>
      </c>
      <c r="AI12" s="3314" t="s">
        <v>2071</v>
      </c>
      <c r="AJ12" s="3315"/>
      <c r="AK12" s="3313">
        <f>LARGE(AK4:AK11,1)+1</f>
        <v>65</v>
      </c>
      <c r="AL12" s="3314" t="s">
        <v>2072</v>
      </c>
      <c r="AM12" s="594"/>
      <c r="AN12" s="594"/>
      <c r="AO12" s="4"/>
      <c r="AP12" s="3323" t="s">
        <v>2073</v>
      </c>
      <c r="AR12" s="3320">
        <v>7</v>
      </c>
      <c r="AS12" s="3324" t="s">
        <v>2074</v>
      </c>
      <c r="AT12" s="3324"/>
      <c r="AV12" s="3320"/>
      <c r="AW12" s="3328"/>
      <c r="AX12" s="3328"/>
    </row>
    <row r="13" spans="1:50" ht="26.25" customHeight="1">
      <c r="B13" s="3317">
        <f>LARGE(B5:B12,1)+1</f>
        <v>8</v>
      </c>
      <c r="C13" s="3318" t="s">
        <v>739</v>
      </c>
      <c r="D13" s="3317">
        <f>LARGE(D5:D12,1)+1</f>
        <v>22</v>
      </c>
      <c r="E13" s="3318" t="s">
        <v>740</v>
      </c>
      <c r="F13" s="3317"/>
      <c r="G13" s="596" t="s">
        <v>635</v>
      </c>
      <c r="H13" s="3317"/>
      <c r="I13" s="3310" t="s">
        <v>637</v>
      </c>
      <c r="J13" s="597"/>
      <c r="K13" s="593"/>
      <c r="L13" s="3317">
        <f>LARGE(L5:L12,1)+1</f>
        <v>8</v>
      </c>
      <c r="M13" s="3318" t="s">
        <v>741</v>
      </c>
      <c r="N13" s="3317">
        <f>LARGE(N5:N12,1)+1</f>
        <v>53</v>
      </c>
      <c r="O13" s="3318" t="s">
        <v>742</v>
      </c>
      <c r="P13" s="3317">
        <f>LARGE(P5:P12,1)+1</f>
        <v>97</v>
      </c>
      <c r="Q13" s="3318" t="s">
        <v>743</v>
      </c>
      <c r="R13" s="3317">
        <f>LARGE(R5:R12,1)+1</f>
        <v>137</v>
      </c>
      <c r="S13" s="3318" t="s">
        <v>744</v>
      </c>
      <c r="T13" s="597"/>
      <c r="V13" s="3317">
        <f>LARGE(V5:V12,1)+1</f>
        <v>9</v>
      </c>
      <c r="W13" s="3318" t="s">
        <v>704</v>
      </c>
      <c r="X13" s="3317">
        <f>LARGE(X5:X12,1)+1</f>
        <v>64</v>
      </c>
      <c r="Y13" s="3318" t="s">
        <v>745</v>
      </c>
      <c r="Z13" s="3317">
        <f>LARGE(Z5:Z12,1)+1</f>
        <v>121</v>
      </c>
      <c r="AA13" s="3318" t="s">
        <v>746</v>
      </c>
      <c r="AB13" s="3317">
        <f>LARGE(AB5:AB12,1)+1</f>
        <v>171</v>
      </c>
      <c r="AC13" s="3318" t="s">
        <v>747</v>
      </c>
      <c r="AD13" s="3317">
        <f>LARGE(AD5:AD12,1)+1</f>
        <v>225</v>
      </c>
      <c r="AE13" s="3318" t="s">
        <v>748</v>
      </c>
      <c r="AF13" s="3317">
        <f>LARGE(AF5:AF12,1)+1</f>
        <v>276</v>
      </c>
      <c r="AG13" s="3318" t="s">
        <v>749</v>
      </c>
      <c r="AH13" s="3313">
        <f>LARGE(AH4:AH12,1)+1</f>
        <v>10</v>
      </c>
      <c r="AI13" s="3314" t="s">
        <v>2075</v>
      </c>
      <c r="AJ13" s="3315"/>
      <c r="AK13" s="3313">
        <f>LARGE(AK4:AK12,1)+1</f>
        <v>66</v>
      </c>
      <c r="AL13" s="3314" t="s">
        <v>2076</v>
      </c>
      <c r="AM13" s="594"/>
      <c r="AN13" s="594"/>
      <c r="AO13" s="4"/>
      <c r="AP13" s="3319" t="s">
        <v>363</v>
      </c>
      <c r="AR13" s="3320">
        <v>8</v>
      </c>
      <c r="AS13" s="3324" t="s">
        <v>2077</v>
      </c>
      <c r="AT13" s="3324"/>
      <c r="AV13" s="3320"/>
      <c r="AW13" s="3329"/>
      <c r="AX13" s="3329"/>
    </row>
    <row r="14" spans="1:50" ht="22.5" customHeight="1">
      <c r="B14" s="3327"/>
      <c r="C14" s="596" t="s">
        <v>362</v>
      </c>
      <c r="D14" s="3317"/>
      <c r="E14" s="596" t="s">
        <v>367</v>
      </c>
      <c r="F14" s="3317">
        <f>LARGE(F5:F13,1)+1</f>
        <v>40</v>
      </c>
      <c r="G14" s="3318" t="s">
        <v>727</v>
      </c>
      <c r="H14" s="3317">
        <f>LARGE(H5:H13,1)+1</f>
        <v>58</v>
      </c>
      <c r="I14" s="3318" t="s">
        <v>715</v>
      </c>
      <c r="J14" s="597"/>
      <c r="K14" s="593"/>
      <c r="L14" s="3317">
        <f>LARGE(L5:L13,1)+1</f>
        <v>9</v>
      </c>
      <c r="M14" s="3318" t="s">
        <v>750</v>
      </c>
      <c r="N14" s="3317">
        <f>LARGE(N5:N13,1)+1</f>
        <v>54</v>
      </c>
      <c r="O14" s="3318" t="s">
        <v>751</v>
      </c>
      <c r="P14" s="3317">
        <f>LARGE(P5:P13,1)+1</f>
        <v>98</v>
      </c>
      <c r="Q14" s="3318" t="s">
        <v>752</v>
      </c>
      <c r="R14" s="3317">
        <f>LARGE(R5:R13,1)+1</f>
        <v>138</v>
      </c>
      <c r="S14" s="3318" t="s">
        <v>753</v>
      </c>
      <c r="T14" s="597"/>
      <c r="V14" s="3317">
        <f>LARGE(V5:V13,1)+1</f>
        <v>10</v>
      </c>
      <c r="W14" s="3318" t="s">
        <v>716</v>
      </c>
      <c r="X14" s="3317">
        <f>LARGE(X5:X13,1)+1</f>
        <v>65</v>
      </c>
      <c r="Y14" s="3318" t="s">
        <v>755</v>
      </c>
      <c r="Z14" s="3317">
        <f>LARGE(Z5:Z13,1)+1</f>
        <v>122</v>
      </c>
      <c r="AA14" s="3318" t="s">
        <v>756</v>
      </c>
      <c r="AB14" s="3317">
        <f>LARGE(AB5:AB13,1)+1</f>
        <v>172</v>
      </c>
      <c r="AC14" s="3318" t="s">
        <v>757</v>
      </c>
      <c r="AD14" s="3317">
        <f>LARGE(AD5:AD13,1)+1</f>
        <v>226</v>
      </c>
      <c r="AE14" s="3318" t="s">
        <v>758</v>
      </c>
      <c r="AF14" s="3317">
        <f>LARGE(AF5:AF13,1)+1</f>
        <v>277</v>
      </c>
      <c r="AG14" s="3318" t="s">
        <v>759</v>
      </c>
      <c r="AH14" s="3313">
        <f>LARGE(AH4:AH13,1)+1</f>
        <v>11</v>
      </c>
      <c r="AI14" s="3314" t="s">
        <v>2078</v>
      </c>
      <c r="AJ14" s="3315"/>
      <c r="AK14" s="3313">
        <f>LARGE(AK4:AK13,1)+1</f>
        <v>67</v>
      </c>
      <c r="AL14" s="3314" t="s">
        <v>2079</v>
      </c>
      <c r="AM14" s="594"/>
      <c r="AN14" s="594"/>
      <c r="AO14" s="4"/>
      <c r="AP14" s="3323" t="s">
        <v>2080</v>
      </c>
      <c r="AR14" s="3320"/>
      <c r="AS14" s="3330" t="s">
        <v>2081</v>
      </c>
      <c r="AT14" s="3324"/>
      <c r="AV14" s="3325" t="s">
        <v>0</v>
      </c>
      <c r="AW14" s="3326" t="s">
        <v>2082</v>
      </c>
      <c r="AX14" s="3324"/>
    </row>
    <row r="15" spans="1:50" s="604" customFormat="1" ht="26.25" customHeight="1">
      <c r="B15" s="3317">
        <f>LARGE(B5:B14,1)+1</f>
        <v>9</v>
      </c>
      <c r="C15" s="3318" t="s">
        <v>760</v>
      </c>
      <c r="D15" s="3317">
        <f>LARGE(D5:D14,1)+1</f>
        <v>23</v>
      </c>
      <c r="E15" s="3318" t="s">
        <v>761</v>
      </c>
      <c r="F15" s="3317">
        <f>LARGE(F5:F14,1)+1</f>
        <v>41</v>
      </c>
      <c r="G15" s="3318" t="s">
        <v>737</v>
      </c>
      <c r="H15" s="3317"/>
      <c r="I15" s="3310" t="s">
        <v>762</v>
      </c>
      <c r="J15" s="597"/>
      <c r="K15" s="593"/>
      <c r="L15" s="3317">
        <f>LARGE(L5:L14,1)+1</f>
        <v>10</v>
      </c>
      <c r="M15" s="3318" t="s">
        <v>763</v>
      </c>
      <c r="N15" s="3317">
        <f>LARGE(N5:N14,1)+1</f>
        <v>55</v>
      </c>
      <c r="O15" s="3318" t="s">
        <v>764</v>
      </c>
      <c r="P15" s="3317"/>
      <c r="Q15" s="598" t="s">
        <v>395</v>
      </c>
      <c r="R15" s="3317">
        <f>LARGE(R5:R14,1)+1</f>
        <v>139</v>
      </c>
      <c r="S15" s="3318" t="s">
        <v>765</v>
      </c>
      <c r="T15" s="597"/>
      <c r="V15" s="3317">
        <f>LARGE(V5:V14,1)+1</f>
        <v>11</v>
      </c>
      <c r="W15" s="3318" t="s">
        <v>754</v>
      </c>
      <c r="X15" s="3317">
        <f>LARGE(X5:X14,1)+1</f>
        <v>66</v>
      </c>
      <c r="Y15" s="3318" t="s">
        <v>766</v>
      </c>
      <c r="Z15" s="3317">
        <f>LARGE(Z5:Z14,1)+1</f>
        <v>123</v>
      </c>
      <c r="AA15" s="3318" t="s">
        <v>767</v>
      </c>
      <c r="AB15" s="3317">
        <f>LARGE(AB5:AB14,1)+1</f>
        <v>173</v>
      </c>
      <c r="AC15" s="3318" t="s">
        <v>768</v>
      </c>
      <c r="AD15" s="3317">
        <f>LARGE(AD5:AD14,1)+1</f>
        <v>227</v>
      </c>
      <c r="AE15" s="3318" t="s">
        <v>646</v>
      </c>
      <c r="AF15" s="3317">
        <f>LARGE(AF5:AF14,1)+1</f>
        <v>278</v>
      </c>
      <c r="AG15" s="3318" t="s">
        <v>769</v>
      </c>
      <c r="AH15" s="3313">
        <f>LARGE(AH4:AH14,1)+1</f>
        <v>12</v>
      </c>
      <c r="AI15" s="3314" t="s">
        <v>2083</v>
      </c>
      <c r="AJ15" s="3331"/>
      <c r="AK15" s="3313">
        <f>LARGE(AK4:AK14,1)+1</f>
        <v>68</v>
      </c>
      <c r="AL15" s="3314" t="s">
        <v>2084</v>
      </c>
      <c r="AM15" s="3332"/>
      <c r="AN15" s="3332"/>
      <c r="AO15" s="4"/>
      <c r="AP15" s="3333" t="s">
        <v>2085</v>
      </c>
      <c r="AR15" s="3320">
        <v>9</v>
      </c>
      <c r="AS15" s="3324" t="s">
        <v>2086</v>
      </c>
      <c r="AT15" s="3324"/>
      <c r="AU15" s="3308"/>
      <c r="AV15" s="3320">
        <v>1</v>
      </c>
      <c r="AW15" s="3328" t="s">
        <v>2087</v>
      </c>
      <c r="AX15" s="3328"/>
    </row>
    <row r="16" spans="1:50" s="604" customFormat="1" ht="23.25" customHeight="1">
      <c r="B16" s="3317">
        <f>LARGE(B5:B15,1)+1</f>
        <v>10</v>
      </c>
      <c r="C16" s="3318" t="s">
        <v>770</v>
      </c>
      <c r="D16" s="3317">
        <f>LARGE(D5:D15,1)+1</f>
        <v>24</v>
      </c>
      <c r="E16" s="3318" t="s">
        <v>771</v>
      </c>
      <c r="F16" s="3317">
        <f>LARGE(F5:F15,1)+1</f>
        <v>42</v>
      </c>
      <c r="G16" s="3318" t="s">
        <v>748</v>
      </c>
      <c r="H16" s="3317">
        <f>LARGE(H5:H15,1)+1</f>
        <v>59</v>
      </c>
      <c r="I16" s="3318" t="s">
        <v>772</v>
      </c>
      <c r="J16" s="597"/>
      <c r="K16" s="593"/>
      <c r="L16" s="3317">
        <f>LARGE(L5:L15,1)+1</f>
        <v>11</v>
      </c>
      <c r="M16" s="3318" t="s">
        <v>773</v>
      </c>
      <c r="N16" s="3317">
        <f>LARGE(N5:N15,1)+1</f>
        <v>56</v>
      </c>
      <c r="O16" s="3318" t="s">
        <v>774</v>
      </c>
      <c r="P16" s="3317">
        <f>LARGE(P5:P15,1)+1</f>
        <v>99</v>
      </c>
      <c r="Q16" s="3318" t="s">
        <v>649</v>
      </c>
      <c r="R16" s="3317">
        <f>LARGE(R5:R15,1)+1</f>
        <v>140</v>
      </c>
      <c r="S16" s="3318" t="s">
        <v>775</v>
      </c>
      <c r="T16" s="597"/>
      <c r="V16" s="3317">
        <f>LARGE(V5:V15,1)+1</f>
        <v>12</v>
      </c>
      <c r="W16" s="3318" t="s">
        <v>671</v>
      </c>
      <c r="X16" s="3317">
        <f>LARGE(X5:X15,1)+1</f>
        <v>67</v>
      </c>
      <c r="Y16" s="3318" t="s">
        <v>776</v>
      </c>
      <c r="Z16" s="3317">
        <f>LARGE(Z5:Z15,1)+1</f>
        <v>124</v>
      </c>
      <c r="AA16" s="3318" t="s">
        <v>777</v>
      </c>
      <c r="AB16" s="3317">
        <f>LARGE(AB5:AB15,1)+1</f>
        <v>174</v>
      </c>
      <c r="AC16" s="3318" t="s">
        <v>778</v>
      </c>
      <c r="AD16" s="3317">
        <f>LARGE(AD5:AD15,1)+1</f>
        <v>228</v>
      </c>
      <c r="AE16" s="3318" t="s">
        <v>779</v>
      </c>
      <c r="AF16" s="3317">
        <f>LARGE(AF5:AF15,1)+1</f>
        <v>279</v>
      </c>
      <c r="AG16" s="3318" t="s">
        <v>780</v>
      </c>
      <c r="AH16" s="3313">
        <f>LARGE(AH4:AH15,1)+1</f>
        <v>13</v>
      </c>
      <c r="AI16" s="3314" t="s">
        <v>2088</v>
      </c>
      <c r="AJ16" s="3331"/>
      <c r="AK16" s="3313">
        <f>LARGE(AK4:AK15,1)+1</f>
        <v>69</v>
      </c>
      <c r="AL16" s="3314" t="s">
        <v>2089</v>
      </c>
      <c r="AM16" s="3332"/>
      <c r="AN16" s="3332"/>
      <c r="AO16" s="4"/>
      <c r="AP16" s="3333" t="s">
        <v>2090</v>
      </c>
      <c r="AR16" s="3320">
        <v>10</v>
      </c>
      <c r="AS16" s="3324" t="s">
        <v>2091</v>
      </c>
      <c r="AT16" s="3324"/>
      <c r="AU16" s="3308"/>
      <c r="AV16" s="3320"/>
      <c r="AW16" s="3328"/>
      <c r="AX16" s="3328"/>
    </row>
    <row r="17" spans="2:50" s="604" customFormat="1" ht="23.25">
      <c r="B17" s="3317">
        <f>LARGE(B5:B16,1)+1</f>
        <v>11</v>
      </c>
      <c r="C17" s="3318" t="s">
        <v>781</v>
      </c>
      <c r="D17" s="3317"/>
      <c r="E17" s="596" t="s">
        <v>370</v>
      </c>
      <c r="F17" s="3317">
        <f>LARGE(F5:F16,1)+1</f>
        <v>43</v>
      </c>
      <c r="G17" s="3318" t="s">
        <v>758</v>
      </c>
      <c r="H17" s="3317"/>
      <c r="I17" s="3310" t="s">
        <v>782</v>
      </c>
      <c r="J17" s="597"/>
      <c r="K17" s="593"/>
      <c r="L17" s="3317"/>
      <c r="M17" s="598" t="s">
        <v>362</v>
      </c>
      <c r="N17" s="3317">
        <f>LARGE(N5:N16,1)+1</f>
        <v>57</v>
      </c>
      <c r="O17" s="3318" t="s">
        <v>783</v>
      </c>
      <c r="P17" s="3317">
        <f>LARGE(P5:P16,1)+1</f>
        <v>100</v>
      </c>
      <c r="Q17" s="3318" t="s">
        <v>677</v>
      </c>
      <c r="R17" s="3317">
        <f>LARGE(R5:R16,1)+1</f>
        <v>141</v>
      </c>
      <c r="S17" s="3318" t="s">
        <v>784</v>
      </c>
      <c r="T17" s="597"/>
      <c r="V17" s="3317">
        <f>LARGE(V5:V16,1)+1</f>
        <v>13</v>
      </c>
      <c r="W17" s="3318" t="s">
        <v>684</v>
      </c>
      <c r="X17" s="3317">
        <f>LARGE(X5:X16,1)+1</f>
        <v>68</v>
      </c>
      <c r="Y17" s="3318" t="s">
        <v>785</v>
      </c>
      <c r="Z17" s="3317">
        <f>LARGE(Z5:Z16,1)+1</f>
        <v>125</v>
      </c>
      <c r="AA17" s="3318" t="s">
        <v>786</v>
      </c>
      <c r="AB17" s="3317">
        <f>LARGE(AB5:AB16,1)+1</f>
        <v>175</v>
      </c>
      <c r="AC17" s="3318" t="s">
        <v>787</v>
      </c>
      <c r="AD17" s="3317">
        <f>LARGE(AD5:AD16,1)+1</f>
        <v>229</v>
      </c>
      <c r="AE17" s="3318" t="s">
        <v>788</v>
      </c>
      <c r="AF17" s="3317">
        <f>LARGE(AF5:AF16,1)+1</f>
        <v>280</v>
      </c>
      <c r="AG17" s="3318" t="s">
        <v>789</v>
      </c>
      <c r="AH17" s="3313">
        <f>LARGE(AH4:AH16,1)+1</f>
        <v>14</v>
      </c>
      <c r="AI17" s="3314" t="s">
        <v>2092</v>
      </c>
      <c r="AJ17" s="3331"/>
      <c r="AK17" s="3313">
        <f>LARGE(AK4:AK16,1)+1</f>
        <v>70</v>
      </c>
      <c r="AL17" s="3314" t="s">
        <v>2093</v>
      </c>
      <c r="AM17" s="3332"/>
      <c r="AN17" s="3332"/>
      <c r="AO17" s="4"/>
      <c r="AP17" s="3333" t="s">
        <v>2094</v>
      </c>
      <c r="AR17" s="3320">
        <v>11</v>
      </c>
      <c r="AS17" s="3324" t="s">
        <v>2095</v>
      </c>
      <c r="AT17" s="3324"/>
      <c r="AU17" s="3308"/>
      <c r="AV17" s="3320">
        <v>2</v>
      </c>
      <c r="AW17" s="3328" t="s">
        <v>2096</v>
      </c>
      <c r="AX17" s="3328"/>
    </row>
    <row r="18" spans="2:50" s="604" customFormat="1" ht="23.25" customHeight="1">
      <c r="B18" s="3327"/>
      <c r="C18" s="596" t="s">
        <v>17</v>
      </c>
      <c r="D18" s="3317">
        <f>LARGE(D5:D17,1)+1</f>
        <v>25</v>
      </c>
      <c r="E18" s="3318" t="s">
        <v>790</v>
      </c>
      <c r="F18" s="3317">
        <f>LARGE(F5:F17,1)+1</f>
        <v>44</v>
      </c>
      <c r="G18" s="3318" t="s">
        <v>779</v>
      </c>
      <c r="H18" s="3317">
        <f>LARGE(H5:H17,1)+1</f>
        <v>60</v>
      </c>
      <c r="I18" s="3318" t="s">
        <v>791</v>
      </c>
      <c r="J18" s="597"/>
      <c r="K18" s="593"/>
      <c r="L18" s="3317">
        <f>LARGE(L5:L17,1)+1</f>
        <v>12</v>
      </c>
      <c r="M18" s="3318" t="s">
        <v>792</v>
      </c>
      <c r="N18" s="3317">
        <f>LARGE(N5:N17,1)+1</f>
        <v>58</v>
      </c>
      <c r="O18" s="3318" t="s">
        <v>793</v>
      </c>
      <c r="P18" s="3317">
        <f>LARGE(P5:P17,1)+1</f>
        <v>101</v>
      </c>
      <c r="Q18" s="3318" t="s">
        <v>713</v>
      </c>
      <c r="R18" s="3317">
        <f>LARGE(R5:R17,1)+1</f>
        <v>142</v>
      </c>
      <c r="S18" s="3318" t="s">
        <v>794</v>
      </c>
      <c r="T18" s="597"/>
      <c r="V18" s="3317"/>
      <c r="W18" s="600" t="s">
        <v>363</v>
      </c>
      <c r="X18" s="3317">
        <f>LARGE(X5:X17,1)+1</f>
        <v>69</v>
      </c>
      <c r="Y18" s="3318" t="s">
        <v>795</v>
      </c>
      <c r="Z18" s="3317">
        <f>LARGE(Z5:Z17,1)+1</f>
        <v>126</v>
      </c>
      <c r="AA18" s="3318" t="s">
        <v>796</v>
      </c>
      <c r="AB18" s="3317">
        <f>LARGE(AB5:AB17,1)+1</f>
        <v>176</v>
      </c>
      <c r="AC18" s="3318" t="s">
        <v>797</v>
      </c>
      <c r="AD18" s="3317">
        <f>LARGE(AD5:AD17,1)+1</f>
        <v>230</v>
      </c>
      <c r="AE18" s="3318" t="s">
        <v>798</v>
      </c>
      <c r="AF18" s="3317">
        <f>LARGE(AF5:AF17,1)+1</f>
        <v>281</v>
      </c>
      <c r="AG18" s="3318" t="s">
        <v>799</v>
      </c>
      <c r="AH18" s="3313">
        <f>LARGE(AH4:AH17,1)+1</f>
        <v>15</v>
      </c>
      <c r="AI18" s="3314" t="s">
        <v>2097</v>
      </c>
      <c r="AJ18" s="3331"/>
      <c r="AK18" s="3313">
        <f>LARGE(AK4:AK17,1)+1</f>
        <v>71</v>
      </c>
      <c r="AL18" s="3314" t="s">
        <v>2098</v>
      </c>
      <c r="AM18" s="3332"/>
      <c r="AN18" s="3332"/>
      <c r="AO18" s="4"/>
      <c r="AP18" s="3323" t="s">
        <v>2099</v>
      </c>
      <c r="AR18" s="3320">
        <v>12</v>
      </c>
      <c r="AS18" s="3324" t="s">
        <v>2100</v>
      </c>
      <c r="AT18" s="3324"/>
      <c r="AU18" s="3308"/>
      <c r="AV18" s="3320"/>
      <c r="AW18" s="3328"/>
      <c r="AX18" s="3328"/>
    </row>
    <row r="19" spans="2:50" s="604" customFormat="1" ht="23.25" customHeight="1">
      <c r="B19" s="3317">
        <f>LARGE(B5:B18,1)+1</f>
        <v>12</v>
      </c>
      <c r="C19" s="3318" t="s">
        <v>687</v>
      </c>
      <c r="D19" s="3317"/>
      <c r="E19" s="596" t="s">
        <v>224</v>
      </c>
      <c r="F19" s="3317">
        <f>LARGE(F5:F18,1)+1</f>
        <v>45</v>
      </c>
      <c r="G19" s="3318" t="s">
        <v>798</v>
      </c>
      <c r="H19" s="3317">
        <f>LARGE(H5:H18,1)+1</f>
        <v>61</v>
      </c>
      <c r="I19" s="3318" t="s">
        <v>800</v>
      </c>
      <c r="J19" s="597"/>
      <c r="K19" s="593"/>
      <c r="L19" s="3317">
        <f>LARGE(L5:L18,1)+1</f>
        <v>13</v>
      </c>
      <c r="M19" s="3318" t="s">
        <v>801</v>
      </c>
      <c r="N19" s="3317">
        <f>LARGE(N5:N18,1)+1</f>
        <v>59</v>
      </c>
      <c r="O19" s="3318" t="s">
        <v>802</v>
      </c>
      <c r="P19" s="3317">
        <f>LARGE(P5:P18,1)+1</f>
        <v>102</v>
      </c>
      <c r="Q19" s="3318" t="s">
        <v>726</v>
      </c>
      <c r="R19" s="3317">
        <f>LARGE(R5:R18,1)+1</f>
        <v>143</v>
      </c>
      <c r="S19" s="3318" t="s">
        <v>803</v>
      </c>
      <c r="T19" s="597"/>
      <c r="V19" s="3317">
        <f>LARGE(V5:V18,1)+1</f>
        <v>14</v>
      </c>
      <c r="W19" s="3318" t="s">
        <v>707</v>
      </c>
      <c r="X19" s="3317">
        <f>LARGE(X5:X18,1)+1</f>
        <v>70</v>
      </c>
      <c r="Y19" s="3318" t="s">
        <v>804</v>
      </c>
      <c r="Z19" s="3317">
        <f>LARGE(Z5:Z18,1)+1</f>
        <v>127</v>
      </c>
      <c r="AA19" s="3318" t="s">
        <v>805</v>
      </c>
      <c r="AB19" s="3317">
        <f>LARGE(AB5:AB18,1)+1</f>
        <v>177</v>
      </c>
      <c r="AC19" s="3318" t="s">
        <v>806</v>
      </c>
      <c r="AD19" s="3317">
        <f>LARGE(AD5:AD18,1)+1</f>
        <v>231</v>
      </c>
      <c r="AE19" s="3318" t="s">
        <v>807</v>
      </c>
      <c r="AF19" s="3317">
        <f>LARGE(AF5:AF18,1)+1</f>
        <v>282</v>
      </c>
      <c r="AG19" s="3318" t="s">
        <v>808</v>
      </c>
      <c r="AH19" s="3313">
        <f>LARGE(AH4:AH18,1)+1</f>
        <v>16</v>
      </c>
      <c r="AI19" s="3314" t="s">
        <v>2101</v>
      </c>
      <c r="AJ19" s="3331"/>
      <c r="AK19" s="3313">
        <f>LARGE(AK4:AK18,1)+1</f>
        <v>72</v>
      </c>
      <c r="AL19" s="3314" t="s">
        <v>2102</v>
      </c>
      <c r="AM19" s="3332"/>
      <c r="AN19" s="3332"/>
      <c r="AO19" s="4"/>
      <c r="AP19" s="3323" t="s">
        <v>2103</v>
      </c>
      <c r="AR19" s="3320">
        <v>13</v>
      </c>
      <c r="AS19" s="3324" t="s">
        <v>2104</v>
      </c>
      <c r="AT19" s="3324"/>
      <c r="AU19" s="3308"/>
      <c r="AV19" s="3320">
        <v>3</v>
      </c>
      <c r="AW19" s="3328" t="s">
        <v>2105</v>
      </c>
      <c r="AX19" s="3328"/>
    </row>
    <row r="20" spans="2:50" s="604" customFormat="1" ht="27" customHeight="1">
      <c r="B20" s="3317">
        <f>LARGE(B5:B19,1)+1</f>
        <v>13</v>
      </c>
      <c r="C20" s="3318" t="s">
        <v>785</v>
      </c>
      <c r="D20" s="3317">
        <f>LARGE(D5:D19,1)+1</f>
        <v>26</v>
      </c>
      <c r="E20" s="3318" t="s">
        <v>809</v>
      </c>
      <c r="F20" s="3317">
        <f>LARGE(F5:F19,1)+1</f>
        <v>46</v>
      </c>
      <c r="G20" s="3318" t="s">
        <v>810</v>
      </c>
      <c r="H20" s="3317"/>
      <c r="I20" s="602"/>
      <c r="J20" s="597"/>
      <c r="K20" s="593"/>
      <c r="L20" s="3317">
        <f>LARGE(L5:L19,1)+1</f>
        <v>14</v>
      </c>
      <c r="M20" s="3318" t="s">
        <v>811</v>
      </c>
      <c r="N20" s="3317">
        <f>LARGE(N5:N19,1)+1</f>
        <v>60</v>
      </c>
      <c r="O20" s="3318" t="s">
        <v>813</v>
      </c>
      <c r="P20" s="3317">
        <f>LARGE(P5:P19,1)+1</f>
        <v>103</v>
      </c>
      <c r="Q20" s="3318" t="s">
        <v>747</v>
      </c>
      <c r="R20" s="3317"/>
      <c r="S20" s="3311" t="s">
        <v>637</v>
      </c>
      <c r="T20" s="597"/>
      <c r="V20" s="3317">
        <f>LARGE(V5:V19,1)+1</f>
        <v>15</v>
      </c>
      <c r="W20" s="3318" t="s">
        <v>739</v>
      </c>
      <c r="X20" s="3317">
        <f>LARGE(X5:X19,1)+1</f>
        <v>71</v>
      </c>
      <c r="Y20" s="3318" t="s">
        <v>814</v>
      </c>
      <c r="Z20" s="3317">
        <f>LARGE(Z5:Z19,1)+1</f>
        <v>128</v>
      </c>
      <c r="AA20" s="3318" t="s">
        <v>815</v>
      </c>
      <c r="AB20" s="3317">
        <f>LARGE(AB5:AB19,1)+1</f>
        <v>178</v>
      </c>
      <c r="AC20" s="3318" t="s">
        <v>816</v>
      </c>
      <c r="AD20" s="3317">
        <f>LARGE(AD5:AD19,1)+1</f>
        <v>232</v>
      </c>
      <c r="AE20" s="3318" t="s">
        <v>660</v>
      </c>
      <c r="AF20" s="3334"/>
      <c r="AG20" s="605"/>
      <c r="AH20" s="3313">
        <f>LARGE(AH4:AH19,1)+1</f>
        <v>17</v>
      </c>
      <c r="AI20" s="3314" t="s">
        <v>2106</v>
      </c>
      <c r="AJ20" s="3331"/>
      <c r="AK20" s="3313">
        <f>LARGE(AK4:AK19,1)+1</f>
        <v>73</v>
      </c>
      <c r="AL20" s="3314" t="s">
        <v>2107</v>
      </c>
      <c r="AM20" s="3332"/>
      <c r="AN20" s="3332"/>
      <c r="AO20" s="4"/>
      <c r="AP20" s="3323" t="s">
        <v>2108</v>
      </c>
      <c r="AR20" s="3320">
        <v>14</v>
      </c>
      <c r="AS20" s="3324" t="s">
        <v>2109</v>
      </c>
      <c r="AT20" s="3324"/>
      <c r="AU20" s="3308"/>
      <c r="AV20" s="3320"/>
      <c r="AW20" s="3328"/>
      <c r="AX20" s="3328"/>
    </row>
    <row r="21" spans="2:50" s="604" customFormat="1" ht="20.25" customHeight="1">
      <c r="B21" s="3317">
        <f>LARGE(B5:B20,1)+1</f>
        <v>14</v>
      </c>
      <c r="C21" s="3318" t="s">
        <v>817</v>
      </c>
      <c r="D21" s="3317"/>
      <c r="E21" s="596" t="s">
        <v>395</v>
      </c>
      <c r="F21" s="3317">
        <f>LARGE(F5:F20,1)+1</f>
        <v>47</v>
      </c>
      <c r="G21" s="3318" t="s">
        <v>818</v>
      </c>
      <c r="H21" s="3317"/>
      <c r="I21" s="602"/>
      <c r="J21" s="597"/>
      <c r="K21" s="593"/>
      <c r="L21" s="3317">
        <f>LARGE(L5:L20,1)+1</f>
        <v>15</v>
      </c>
      <c r="M21" s="3318" t="s">
        <v>819</v>
      </c>
      <c r="N21" s="3317">
        <f>LARGE(N5:N20,1)+1</f>
        <v>61</v>
      </c>
      <c r="O21" s="3318" t="s">
        <v>821</v>
      </c>
      <c r="P21" s="3317">
        <f>LARGE(P5:P20,1)+1</f>
        <v>104</v>
      </c>
      <c r="Q21" s="3318" t="s">
        <v>757</v>
      </c>
      <c r="R21" s="3317">
        <f>LARGE(R5:R20,1)+1</f>
        <v>144</v>
      </c>
      <c r="S21" s="3318" t="s">
        <v>665</v>
      </c>
      <c r="T21" s="597"/>
      <c r="V21" s="3317">
        <f>LARGE(V5:V20,1)+1</f>
        <v>16</v>
      </c>
      <c r="W21" s="3318" t="s">
        <v>719</v>
      </c>
      <c r="X21" s="3317">
        <f>LARGE(X5:X20,1)+1</f>
        <v>72</v>
      </c>
      <c r="Y21" s="3318" t="s">
        <v>822</v>
      </c>
      <c r="Z21" s="3317">
        <f>LARGE(Z5:Z20,1)+1</f>
        <v>129</v>
      </c>
      <c r="AA21" s="3318" t="s">
        <v>823</v>
      </c>
      <c r="AB21" s="3317">
        <f>LARGE(AB5:AB20,1)+1</f>
        <v>179</v>
      </c>
      <c r="AC21" s="3318" t="s">
        <v>824</v>
      </c>
      <c r="AD21" s="3317">
        <f>LARGE(AD5:AD20,1)+1</f>
        <v>233</v>
      </c>
      <c r="AE21" s="3318" t="s">
        <v>810</v>
      </c>
      <c r="AF21" s="3334"/>
      <c r="AG21" s="600" t="s">
        <v>762</v>
      </c>
      <c r="AH21" s="3313">
        <f>LARGE(AH4:AH20,1)+1</f>
        <v>18</v>
      </c>
      <c r="AI21" s="3314" t="s">
        <v>2110</v>
      </c>
      <c r="AJ21" s="3331"/>
      <c r="AK21" s="3313">
        <f>LARGE(AK4:AK20,1)+1</f>
        <v>74</v>
      </c>
      <c r="AL21" s="3314" t="s">
        <v>2111</v>
      </c>
      <c r="AM21" s="3332"/>
      <c r="AN21" s="3332"/>
      <c r="AO21" s="4"/>
      <c r="AP21" s="3323" t="s">
        <v>2112</v>
      </c>
      <c r="AR21" s="3320">
        <v>15</v>
      </c>
      <c r="AS21" s="3324" t="s">
        <v>2113</v>
      </c>
      <c r="AT21" s="3324"/>
      <c r="AU21" s="3335"/>
      <c r="AV21" s="3320">
        <v>4</v>
      </c>
      <c r="AW21" s="3324" t="s">
        <v>2114</v>
      </c>
      <c r="AX21" s="3324"/>
    </row>
    <row r="22" spans="2:50" s="604" customFormat="1" ht="23.25" customHeight="1">
      <c r="B22" s="3317">
        <f>LARGE(B5:B21,1)+1</f>
        <v>15</v>
      </c>
      <c r="C22" s="3318" t="s">
        <v>825</v>
      </c>
      <c r="D22" s="3317">
        <f>LARGE(D5:D21,1)+1</f>
        <v>27</v>
      </c>
      <c r="E22" s="3318" t="s">
        <v>663</v>
      </c>
      <c r="F22" s="3317">
        <f>LARGE(F5:F21,1)+1</f>
        <v>48</v>
      </c>
      <c r="G22" s="3318" t="s">
        <v>826</v>
      </c>
      <c r="H22" s="3317"/>
      <c r="I22" s="3336"/>
      <c r="J22" s="597"/>
      <c r="K22" s="593"/>
      <c r="L22" s="3317">
        <f>LARGE(L5:L21,1)+1</f>
        <v>16</v>
      </c>
      <c r="M22" s="3318" t="s">
        <v>827</v>
      </c>
      <c r="N22" s="3317">
        <f>LARGE(N5:N21,1)+1</f>
        <v>62</v>
      </c>
      <c r="O22" s="3318" t="s">
        <v>829</v>
      </c>
      <c r="P22" s="3317">
        <f>LARGE(P5:P21,1)+1</f>
        <v>105</v>
      </c>
      <c r="Q22" s="3318" t="s">
        <v>778</v>
      </c>
      <c r="R22" s="3317">
        <f>LARGE(R5:R21,1)+1</f>
        <v>145</v>
      </c>
      <c r="S22" s="3318" t="s">
        <v>679</v>
      </c>
      <c r="T22" s="597"/>
      <c r="V22" s="3317">
        <f>LARGE(V5:V21,1)+1</f>
        <v>17</v>
      </c>
      <c r="W22" s="3318" t="s">
        <v>732</v>
      </c>
      <c r="X22" s="3317">
        <f>LARGE(X5:X21,1)+1</f>
        <v>73</v>
      </c>
      <c r="Y22" s="3318" t="s">
        <v>644</v>
      </c>
      <c r="Z22" s="3317">
        <f>LARGE(Z5:Z21,1)+1</f>
        <v>130</v>
      </c>
      <c r="AA22" s="3318" t="s">
        <v>830</v>
      </c>
      <c r="AB22" s="3317">
        <f>LARGE(AB5:AB21,1)+1</f>
        <v>180</v>
      </c>
      <c r="AC22" s="3318" t="s">
        <v>831</v>
      </c>
      <c r="AD22" s="3317">
        <f>LARGE(AD5:AD21,1)+1</f>
        <v>234</v>
      </c>
      <c r="AE22" s="3318" t="s">
        <v>818</v>
      </c>
      <c r="AF22" s="3334">
        <f>LARGE(AF5:AF21,1)+1</f>
        <v>283</v>
      </c>
      <c r="AG22" s="3318" t="s">
        <v>832</v>
      </c>
      <c r="AH22" s="3313">
        <f>LARGE(AH4:AH21,1)+1</f>
        <v>19</v>
      </c>
      <c r="AI22" s="3314" t="s">
        <v>2115</v>
      </c>
      <c r="AJ22" s="3331"/>
      <c r="AK22" s="3313">
        <f>LARGE(AK4:AK21,1)+1</f>
        <v>75</v>
      </c>
      <c r="AL22" s="3314" t="s">
        <v>2116</v>
      </c>
      <c r="AM22" s="3332"/>
      <c r="AN22" s="3332"/>
      <c r="AO22" s="4"/>
      <c r="AP22" s="3323" t="s">
        <v>2117</v>
      </c>
      <c r="AR22" s="3320"/>
      <c r="AS22" s="3324"/>
      <c r="AT22" s="3324"/>
      <c r="AU22" s="3335"/>
      <c r="AV22" s="3320">
        <v>5</v>
      </c>
      <c r="AW22" s="3324" t="s">
        <v>2118</v>
      </c>
      <c r="AX22" s="3324"/>
    </row>
    <row r="23" spans="2:50" s="604" customFormat="1" ht="23.25" customHeight="1">
      <c r="B23" s="3337"/>
      <c r="C23" s="602"/>
      <c r="D23" s="3317">
        <f>LARGE(D5:D22,1)+1</f>
        <v>28</v>
      </c>
      <c r="E23" s="3318" t="s">
        <v>701</v>
      </c>
      <c r="F23" s="3317">
        <f>LARGE(F5:F22,1)+1</f>
        <v>49</v>
      </c>
      <c r="G23" s="3318" t="s">
        <v>834</v>
      </c>
      <c r="H23" s="3317"/>
      <c r="I23" s="3336"/>
      <c r="J23" s="597"/>
      <c r="K23" s="593"/>
      <c r="L23" s="3317">
        <f>LARGE(L5:L22,1)+1</f>
        <v>17</v>
      </c>
      <c r="M23" s="3318" t="s">
        <v>835</v>
      </c>
      <c r="N23" s="3317">
        <f>LARGE(N5:N22,1)+1</f>
        <v>63</v>
      </c>
      <c r="O23" s="3318" t="s">
        <v>837</v>
      </c>
      <c r="P23" s="3317">
        <f>LARGE(P5:P22,1)+1</f>
        <v>106</v>
      </c>
      <c r="Q23" s="3318" t="s">
        <v>806</v>
      </c>
      <c r="R23" s="3317">
        <f>LARGE(R5:R22,1)+1</f>
        <v>146</v>
      </c>
      <c r="S23" s="3318" t="s">
        <v>691</v>
      </c>
      <c r="T23" s="597"/>
      <c r="V23" s="3317">
        <f>LARGE(V5:V22,1)+1</f>
        <v>18</v>
      </c>
      <c r="W23" s="3318" t="s">
        <v>741</v>
      </c>
      <c r="X23" s="3317">
        <f>LARGE(X5:X22,1)+1</f>
        <v>74</v>
      </c>
      <c r="Y23" s="3318" t="s">
        <v>658</v>
      </c>
      <c r="Z23" s="3317">
        <f>LARGE(Z5:Z22,1)+1</f>
        <v>131</v>
      </c>
      <c r="AA23" s="3318" t="s">
        <v>838</v>
      </c>
      <c r="AB23" s="3317">
        <f>LARGE(AB5:AB22,1)+1</f>
        <v>181</v>
      </c>
      <c r="AC23" s="3318" t="s">
        <v>839</v>
      </c>
      <c r="AD23" s="3317">
        <f>LARGE(AD5:AD22,1)+1</f>
        <v>235</v>
      </c>
      <c r="AE23" s="3318" t="s">
        <v>826</v>
      </c>
      <c r="AF23" s="3334">
        <f>LARGE(AF5:AF22,1)+1</f>
        <v>284</v>
      </c>
      <c r="AG23" s="3318" t="s">
        <v>772</v>
      </c>
      <c r="AH23" s="3313">
        <f>LARGE(AH4:AH22,1)+1</f>
        <v>20</v>
      </c>
      <c r="AI23" s="3314" t="s">
        <v>2119</v>
      </c>
      <c r="AJ23" s="3331"/>
      <c r="AK23" s="3313">
        <f>LARGE(AK4:AK22,1)+1</f>
        <v>76</v>
      </c>
      <c r="AL23" s="3314" t="s">
        <v>2120</v>
      </c>
      <c r="AM23" s="3332"/>
      <c r="AN23" s="3332"/>
      <c r="AO23" s="4"/>
      <c r="AP23" s="3323" t="s">
        <v>2121</v>
      </c>
      <c r="AR23" s="3320"/>
      <c r="AS23" s="3338" t="s">
        <v>2122</v>
      </c>
      <c r="AT23" s="3338"/>
      <c r="AU23" s="3335"/>
      <c r="AV23" s="3320">
        <v>6</v>
      </c>
      <c r="AW23" s="3324" t="s">
        <v>2123</v>
      </c>
      <c r="AX23" s="3324"/>
    </row>
    <row r="24" spans="2:50" s="604" customFormat="1" ht="23.25">
      <c r="B24" s="3337"/>
      <c r="C24" s="602"/>
      <c r="D24" s="3317">
        <f>LARGE(D5:D23,1)+1</f>
        <v>29</v>
      </c>
      <c r="E24" s="3318" t="s">
        <v>768</v>
      </c>
      <c r="F24" s="3317">
        <f>LARGE(F5:F23,1)+1</f>
        <v>50</v>
      </c>
      <c r="G24" s="3318" t="s">
        <v>841</v>
      </c>
      <c r="H24" s="3317"/>
      <c r="I24" s="3336"/>
      <c r="J24" s="597"/>
      <c r="K24" s="593"/>
      <c r="L24" s="3317">
        <f>LARGE(L5:L23,1)+1</f>
        <v>18</v>
      </c>
      <c r="M24" s="3318" t="s">
        <v>842</v>
      </c>
      <c r="N24" s="3317">
        <f>LARGE(N5:N23,1)+1</f>
        <v>64</v>
      </c>
      <c r="O24" s="3318" t="s">
        <v>640</v>
      </c>
      <c r="P24" s="3317">
        <f>LARGE(P5:P23,1)+1</f>
        <v>107</v>
      </c>
      <c r="Q24" s="3318" t="s">
        <v>839</v>
      </c>
      <c r="R24" s="3317">
        <f>LARGE(R5:R23,1)+1</f>
        <v>147</v>
      </c>
      <c r="S24" s="3318" t="s">
        <v>703</v>
      </c>
      <c r="T24" s="597"/>
      <c r="V24" s="3317">
        <f>LARGE(V5:V23,1)+1</f>
        <v>19</v>
      </c>
      <c r="W24" s="3318" t="s">
        <v>750</v>
      </c>
      <c r="X24" s="3317">
        <f>LARGE(X5:X23,1)+1</f>
        <v>75</v>
      </c>
      <c r="Y24" s="3318" t="s">
        <v>672</v>
      </c>
      <c r="Z24" s="3317">
        <f>LARGE(Z5:Z23,1)+1</f>
        <v>132</v>
      </c>
      <c r="AA24" s="3318" t="s">
        <v>844</v>
      </c>
      <c r="AB24" s="3317">
        <f>LARGE(AB5:AB23,1)+1</f>
        <v>182</v>
      </c>
      <c r="AC24" s="3318" t="s">
        <v>845</v>
      </c>
      <c r="AD24" s="3317">
        <f>LARGE(AD5:AD23,1)+1</f>
        <v>236</v>
      </c>
      <c r="AE24" s="3318" t="s">
        <v>834</v>
      </c>
      <c r="AF24" s="3334"/>
      <c r="AG24" s="605"/>
      <c r="AH24" s="3313">
        <f>LARGE(AH4:AH23,1)+1</f>
        <v>21</v>
      </c>
      <c r="AI24" s="3314" t="s">
        <v>2124</v>
      </c>
      <c r="AJ24" s="3331"/>
      <c r="AK24" s="3313">
        <f>LARGE(AK4:AK23,1)+1</f>
        <v>77</v>
      </c>
      <c r="AL24" s="3314" t="s">
        <v>2125</v>
      </c>
      <c r="AM24" s="3332"/>
      <c r="AN24" s="3332"/>
      <c r="AO24" s="4"/>
      <c r="AP24" s="3323" t="s">
        <v>2126</v>
      </c>
      <c r="AR24" s="3320"/>
      <c r="AS24" s="3338"/>
      <c r="AT24" s="3338"/>
      <c r="AU24" s="3335"/>
      <c r="AV24" s="3320">
        <v>7</v>
      </c>
      <c r="AW24" s="3324" t="s">
        <v>2127</v>
      </c>
      <c r="AX24" s="3324"/>
    </row>
    <row r="25" spans="2:50" s="604" customFormat="1" ht="25.5">
      <c r="B25" s="3337"/>
      <c r="C25" s="602"/>
      <c r="D25" s="3317">
        <f>LARGE(D5:D24,1)+1</f>
        <v>30</v>
      </c>
      <c r="E25" s="3318" t="s">
        <v>797</v>
      </c>
      <c r="F25" s="3317"/>
      <c r="G25" s="606"/>
      <c r="H25" s="3317"/>
      <c r="I25" s="3336"/>
      <c r="J25" s="597"/>
      <c r="K25" s="593"/>
      <c r="L25" s="3317">
        <f>LARGE(L5:L24,1)+1</f>
        <v>19</v>
      </c>
      <c r="M25" s="3318" t="s">
        <v>846</v>
      </c>
      <c r="N25" s="3317">
        <f>LARGE(N5:N24,1)+1</f>
        <v>65</v>
      </c>
      <c r="O25" s="3318" t="s">
        <v>848</v>
      </c>
      <c r="P25" s="3317">
        <f>LARGE(P5:P24,1)+1</f>
        <v>108</v>
      </c>
      <c r="Q25" s="3318" t="s">
        <v>845</v>
      </c>
      <c r="R25" s="3317">
        <f>LARGE(R5:R24,1)+1</f>
        <v>148</v>
      </c>
      <c r="S25" s="3318" t="s">
        <v>749</v>
      </c>
      <c r="T25" s="597"/>
      <c r="V25" s="3317">
        <f>LARGE(V5:V24,1)+1</f>
        <v>20</v>
      </c>
      <c r="W25" s="3318" t="s">
        <v>763</v>
      </c>
      <c r="X25" s="3317">
        <f>LARGE(X5:X24,1)+1</f>
        <v>76</v>
      </c>
      <c r="Y25" s="3318" t="s">
        <v>685</v>
      </c>
      <c r="Z25" s="3317">
        <f>LARGE(Z5:Z24,1)+1</f>
        <v>133</v>
      </c>
      <c r="AA25" s="3318" t="s">
        <v>849</v>
      </c>
      <c r="AB25" s="3317">
        <f>LARGE(AB5:AB24,1)+1</f>
        <v>183</v>
      </c>
      <c r="AC25" s="3318" t="s">
        <v>850</v>
      </c>
      <c r="AD25" s="3317">
        <f>LARGE(AD5:AD24,1)+1</f>
        <v>237</v>
      </c>
      <c r="AE25" s="3318" t="s">
        <v>841</v>
      </c>
      <c r="AF25" s="3334"/>
      <c r="AG25" s="600" t="s">
        <v>782</v>
      </c>
      <c r="AH25" s="3313">
        <f>LARGE(AH4:AH24,1)+1</f>
        <v>22</v>
      </c>
      <c r="AI25" s="3314" t="s">
        <v>2128</v>
      </c>
      <c r="AJ25" s="3331"/>
      <c r="AK25" s="3313">
        <f>LARGE(AK4:AK24,1)+1</f>
        <v>78</v>
      </c>
      <c r="AL25" s="3314" t="s">
        <v>2129</v>
      </c>
      <c r="AM25" s="3332"/>
      <c r="AN25" s="3332"/>
      <c r="AO25" s="4"/>
      <c r="AP25" s="3323" t="s">
        <v>2130</v>
      </c>
      <c r="AR25" s="3320"/>
      <c r="AS25" s="3339" t="s">
        <v>2131</v>
      </c>
      <c r="AT25" s="3339"/>
      <c r="AU25" s="3335"/>
      <c r="AV25" s="3320">
        <v>8</v>
      </c>
      <c r="AW25" s="3324" t="s">
        <v>2132</v>
      </c>
      <c r="AX25" s="3340"/>
    </row>
    <row r="26" spans="2:50" s="604" customFormat="1" ht="30">
      <c r="B26" s="3337"/>
      <c r="C26" s="602"/>
      <c r="D26" s="3317">
        <f>LARGE(D5:D25,1)+1</f>
        <v>31</v>
      </c>
      <c r="E26" s="3318" t="s">
        <v>816</v>
      </c>
      <c r="F26" s="3317"/>
      <c r="G26" s="606"/>
      <c r="H26" s="3317"/>
      <c r="I26" s="3336"/>
      <c r="J26" s="597"/>
      <c r="K26" s="593"/>
      <c r="L26" s="3317">
        <f>LARGE(L5:L25,1)+1</f>
        <v>20</v>
      </c>
      <c r="M26" s="3318" t="s">
        <v>851</v>
      </c>
      <c r="N26" s="3317">
        <f>LARGE(N5:N25,1)+1</f>
        <v>66</v>
      </c>
      <c r="O26" s="3318" t="s">
        <v>853</v>
      </c>
      <c r="P26" s="3317">
        <f>LARGE(P5:P25,1)+1</f>
        <v>109</v>
      </c>
      <c r="Q26" s="3318" t="s">
        <v>850</v>
      </c>
      <c r="R26" s="3317">
        <f>LARGE(R5:R25,1)+1</f>
        <v>149</v>
      </c>
      <c r="S26" s="3318" t="s">
        <v>759</v>
      </c>
      <c r="T26" s="597"/>
      <c r="V26" s="3317">
        <f>LARGE(V5:V25,1)+1</f>
        <v>21</v>
      </c>
      <c r="W26" s="3318" t="s">
        <v>773</v>
      </c>
      <c r="X26" s="3317">
        <f>LARGE(X5:X25,1)+1</f>
        <v>77</v>
      </c>
      <c r="Y26" s="3318" t="s">
        <v>854</v>
      </c>
      <c r="Z26" s="3317">
        <f>LARGE(Z5:Z25,1)+1</f>
        <v>134</v>
      </c>
      <c r="AA26" s="3318" t="s">
        <v>855</v>
      </c>
      <c r="AB26" s="3317">
        <f>LARGE(AB5:AB25,1)+1</f>
        <v>184</v>
      </c>
      <c r="AC26" s="3318" t="s">
        <v>856</v>
      </c>
      <c r="AD26" s="3317">
        <f>LARGE(AD5:AD25,1)+1</f>
        <v>238</v>
      </c>
      <c r="AE26" s="3318" t="s">
        <v>857</v>
      </c>
      <c r="AF26" s="3334">
        <f>LARGE(AF5:AF25,1)+1</f>
        <v>285</v>
      </c>
      <c r="AG26" s="3318" t="s">
        <v>858</v>
      </c>
      <c r="AH26" s="3313">
        <f>LARGE(AH4:AH25,1)+1</f>
        <v>23</v>
      </c>
      <c r="AI26" s="3314" t="s">
        <v>2133</v>
      </c>
      <c r="AJ26" s="3331"/>
      <c r="AK26" s="3313">
        <f>LARGE(AK4:AK25,1)+1</f>
        <v>79</v>
      </c>
      <c r="AL26" s="3314" t="s">
        <v>2134</v>
      </c>
      <c r="AM26" s="3332"/>
      <c r="AN26" s="3332"/>
      <c r="AO26" s="4"/>
      <c r="AP26" s="3319" t="s">
        <v>362</v>
      </c>
      <c r="AR26" s="3320"/>
      <c r="AS26" s="3339"/>
      <c r="AT26" s="3339"/>
      <c r="AU26" s="3308"/>
      <c r="AV26" s="3320">
        <v>9</v>
      </c>
      <c r="AW26" s="3324" t="s">
        <v>2135</v>
      </c>
      <c r="AX26" s="3340"/>
    </row>
    <row r="27" spans="2:50" s="604" customFormat="1" ht="19.5" thickBot="1">
      <c r="B27" s="607"/>
      <c r="C27" s="608"/>
      <c r="D27" s="608"/>
      <c r="E27" s="608"/>
      <c r="F27" s="608"/>
      <c r="G27" s="608"/>
      <c r="H27" s="609"/>
      <c r="I27" s="608"/>
      <c r="J27" s="610"/>
      <c r="K27" s="593"/>
      <c r="L27" s="3317">
        <f>LARGE(L5:L26,1)+1</f>
        <v>21</v>
      </c>
      <c r="M27" s="3318" t="s">
        <v>859</v>
      </c>
      <c r="N27" s="3317">
        <f>LARGE(N5:N26,1)+1</f>
        <v>67</v>
      </c>
      <c r="O27" s="3318" t="s">
        <v>861</v>
      </c>
      <c r="P27" s="3317">
        <f>LARGE(P5:P26,1)+1</f>
        <v>110</v>
      </c>
      <c r="Q27" s="3318" t="s">
        <v>856</v>
      </c>
      <c r="R27" s="3317">
        <f>LARGE(R5:R26,1)+1</f>
        <v>150</v>
      </c>
      <c r="S27" s="3318" t="s">
        <v>769</v>
      </c>
      <c r="T27" s="597"/>
      <c r="V27" s="3317">
        <f>LARGE(V5:V26,1)+1</f>
        <v>22</v>
      </c>
      <c r="W27" s="3318" t="s">
        <v>863</v>
      </c>
      <c r="X27" s="3317">
        <f>LARGE(X5:X26,1)+1</f>
        <v>78</v>
      </c>
      <c r="Y27" s="3318" t="s">
        <v>696</v>
      </c>
      <c r="Z27" s="3317"/>
      <c r="AA27" s="611"/>
      <c r="AB27" s="3317">
        <f>LARGE(AB5:AB26,1)+1</f>
        <v>185</v>
      </c>
      <c r="AC27" s="3318" t="s">
        <v>2136</v>
      </c>
      <c r="AD27" s="3317">
        <f>LARGE(AD5:AD26,1)+1</f>
        <v>239</v>
      </c>
      <c r="AE27" s="3318" t="s">
        <v>642</v>
      </c>
      <c r="AF27" s="3334">
        <f>LARGE(AF5:AF26,1)+1</f>
        <v>286</v>
      </c>
      <c r="AG27" s="3318" t="s">
        <v>791</v>
      </c>
      <c r="AH27" s="3313">
        <f>LARGE(AH4:AH26,1)+1</f>
        <v>24</v>
      </c>
      <c r="AI27" s="3314" t="s">
        <v>2137</v>
      </c>
      <c r="AJ27" s="3331"/>
      <c r="AK27" s="3313">
        <f>LARGE(AK4:AK26,1)+1</f>
        <v>80</v>
      </c>
      <c r="AL27" s="3314" t="s">
        <v>2138</v>
      </c>
      <c r="AM27" s="3332"/>
      <c r="AN27" s="3332"/>
      <c r="AO27" s="4"/>
      <c r="AP27" s="3323" t="s">
        <v>2139</v>
      </c>
      <c r="AR27" s="3320"/>
      <c r="AS27" s="3324"/>
      <c r="AT27" s="3324"/>
      <c r="AU27" s="3308"/>
      <c r="AV27" s="3316">
        <v>10</v>
      </c>
      <c r="AW27" s="3328" t="s">
        <v>2140</v>
      </c>
      <c r="AX27" s="3328"/>
    </row>
    <row r="28" spans="2:50" s="604" customFormat="1" ht="29.25" customHeight="1">
      <c r="B28" s="593"/>
      <c r="C28" s="593"/>
      <c r="D28" s="593"/>
      <c r="E28" s="593"/>
      <c r="F28" s="593"/>
      <c r="G28" s="593"/>
      <c r="H28" s="593"/>
      <c r="I28" s="593"/>
      <c r="J28" s="593"/>
      <c r="K28" s="593"/>
      <c r="L28" s="3317">
        <f>LARGE(L5:L27,1)+1</f>
        <v>22</v>
      </c>
      <c r="M28" s="3318" t="s">
        <v>865</v>
      </c>
      <c r="N28" s="3317">
        <f>LARGE(N5:N27,1)+1</f>
        <v>68</v>
      </c>
      <c r="O28" s="3318" t="s">
        <v>867</v>
      </c>
      <c r="P28" s="3317"/>
      <c r="Q28" s="598" t="s">
        <v>868</v>
      </c>
      <c r="R28" s="3317">
        <f>LARGE(R5:R27,1)+1</f>
        <v>151</v>
      </c>
      <c r="S28" s="3318" t="s">
        <v>780</v>
      </c>
      <c r="T28" s="597"/>
      <c r="V28" s="3317">
        <f>LARGE(V5:V27,1)+1</f>
        <v>23</v>
      </c>
      <c r="W28" s="3318" t="s">
        <v>869</v>
      </c>
      <c r="X28" s="3317">
        <f>LARGE(X5:X27,1)+1</f>
        <v>79</v>
      </c>
      <c r="Y28" s="3318" t="s">
        <v>870</v>
      </c>
      <c r="Z28" s="3317"/>
      <c r="AA28" s="599" t="s">
        <v>729</v>
      </c>
      <c r="AB28" s="3317">
        <f>LARGE(AB5:AB27,1)+1</f>
        <v>186</v>
      </c>
      <c r="AC28" s="3318" t="s">
        <v>864</v>
      </c>
      <c r="AD28" s="3317">
        <f>LARGE(AD5:AD27,1)+1</f>
        <v>240</v>
      </c>
      <c r="AE28" s="3318" t="s">
        <v>656</v>
      </c>
      <c r="AF28" s="3334">
        <f>LARGE(AF5:AF27,1)+1</f>
        <v>287</v>
      </c>
      <c r="AG28" s="3318" t="s">
        <v>800</v>
      </c>
      <c r="AH28" s="3313">
        <f>LARGE(AH4:AH27,1)+1</f>
        <v>25</v>
      </c>
      <c r="AI28" s="3314" t="s">
        <v>2141</v>
      </c>
      <c r="AJ28" s="3331"/>
      <c r="AK28" s="3313">
        <f>LARGE(AK4:AK27,1)+1</f>
        <v>81</v>
      </c>
      <c r="AL28" s="3314" t="s">
        <v>2142</v>
      </c>
      <c r="AM28" s="3332"/>
      <c r="AN28" s="3332"/>
      <c r="AO28" s="4"/>
      <c r="AP28" s="3323" t="s">
        <v>2143</v>
      </c>
      <c r="AR28" s="3308"/>
      <c r="AS28" s="3308"/>
      <c r="AT28" s="3308"/>
      <c r="AU28" s="3308"/>
      <c r="AV28" s="3316"/>
      <c r="AW28" s="3328"/>
      <c r="AX28" s="3328"/>
    </row>
    <row r="29" spans="2:50" s="604" customFormat="1" ht="25.5">
      <c r="B29" s="593"/>
      <c r="C29" s="593"/>
      <c r="D29" s="593"/>
      <c r="E29" s="593"/>
      <c r="F29" s="593"/>
      <c r="G29" s="593"/>
      <c r="H29" s="593"/>
      <c r="I29" s="593"/>
      <c r="J29" s="593"/>
      <c r="K29" s="593"/>
      <c r="L29" s="3317">
        <f>LARGE(L5:L28,1)+1</f>
        <v>23</v>
      </c>
      <c r="M29" s="3318" t="s">
        <v>871</v>
      </c>
      <c r="N29" s="3317">
        <f>LARGE(N5:N28,1)+1</f>
        <v>69</v>
      </c>
      <c r="O29" s="3318" t="s">
        <v>873</v>
      </c>
      <c r="P29" s="3317">
        <f>LARGE(P5:P28,1)+1</f>
        <v>111</v>
      </c>
      <c r="Q29" s="3318" t="s">
        <v>874</v>
      </c>
      <c r="R29" s="3317">
        <f>LARGE(R5:R28,1)+1</f>
        <v>152</v>
      </c>
      <c r="S29" s="3318" t="s">
        <v>789</v>
      </c>
      <c r="T29" s="597"/>
      <c r="V29" s="3317"/>
      <c r="W29" s="602"/>
      <c r="X29" s="3317">
        <f>LARGE(X5:X28,1)+1</f>
        <v>80</v>
      </c>
      <c r="Y29" s="3318" t="s">
        <v>817</v>
      </c>
      <c r="Z29" s="3317">
        <f>LARGE(Z5:Z28,1)+1</f>
        <v>135</v>
      </c>
      <c r="AA29" s="3318" t="s">
        <v>740</v>
      </c>
      <c r="AB29" s="3317"/>
      <c r="AC29" s="599" t="s">
        <v>868</v>
      </c>
      <c r="AD29" s="3317">
        <f>LARGE(AD5:AD28,1)+1</f>
        <v>241</v>
      </c>
      <c r="AE29" s="3318" t="s">
        <v>875</v>
      </c>
      <c r="AF29" s="3334">
        <f>LARGE(AF5:AF28,1)+1</f>
        <v>288</v>
      </c>
      <c r="AG29" s="3318" t="s">
        <v>876</v>
      </c>
      <c r="AH29" s="3313">
        <f>LARGE(AH4:AH28,1)+1</f>
        <v>26</v>
      </c>
      <c r="AI29" s="3314" t="s">
        <v>2144</v>
      </c>
      <c r="AJ29" s="3331"/>
      <c r="AK29" s="3313">
        <f>LARGE(AK4:AK28,1)+1</f>
        <v>82</v>
      </c>
      <c r="AL29" s="3314" t="s">
        <v>2145</v>
      </c>
      <c r="AM29" s="3332"/>
      <c r="AN29" s="3332"/>
      <c r="AO29" s="4"/>
      <c r="AP29" s="3323" t="s">
        <v>2146</v>
      </c>
      <c r="AR29" s="3308"/>
      <c r="AS29" s="3308"/>
      <c r="AT29" s="3308"/>
      <c r="AU29" s="3308"/>
      <c r="AV29" s="3320"/>
      <c r="AW29" s="3329"/>
      <c r="AX29" s="3329"/>
    </row>
    <row r="30" spans="2:50" s="604" customFormat="1" ht="18.75">
      <c r="B30" s="593"/>
      <c r="C30" s="593"/>
      <c r="D30" s="593"/>
      <c r="E30" s="593"/>
      <c r="F30" s="593"/>
      <c r="G30" s="593"/>
      <c r="H30" s="593"/>
      <c r="I30" s="593"/>
      <c r="J30" s="593"/>
      <c r="K30" s="593"/>
      <c r="L30" s="3317">
        <f>LARGE(L5:L29,1)+1</f>
        <v>24</v>
      </c>
      <c r="M30" s="3318" t="s">
        <v>878</v>
      </c>
      <c r="N30" s="3317">
        <f>LARGE(N5:N29,1)+1</f>
        <v>70</v>
      </c>
      <c r="O30" s="3318" t="s">
        <v>880</v>
      </c>
      <c r="P30" s="3317">
        <f>LARGE(P5:P29,1)+1</f>
        <v>112</v>
      </c>
      <c r="Q30" s="3318" t="s">
        <v>881</v>
      </c>
      <c r="R30" s="3317">
        <f>LARGE(R5:R29,1)+1</f>
        <v>153</v>
      </c>
      <c r="S30" s="3318" t="s">
        <v>799</v>
      </c>
      <c r="T30" s="597"/>
      <c r="V30" s="3317"/>
      <c r="W30" s="599" t="s">
        <v>362</v>
      </c>
      <c r="X30" s="3317">
        <f>LARGE(X5:X29,1)+1</f>
        <v>81</v>
      </c>
      <c r="Y30" s="3318" t="s">
        <v>825</v>
      </c>
      <c r="Z30" s="3317">
        <f>LARGE(Z5:Z29,1)+1</f>
        <v>136</v>
      </c>
      <c r="AA30" s="3318" t="s">
        <v>882</v>
      </c>
      <c r="AB30" s="3317">
        <f>LARGE(AB5:AB29,1)+1</f>
        <v>187</v>
      </c>
      <c r="AC30" s="3318" t="s">
        <v>874</v>
      </c>
      <c r="AD30" s="3317">
        <f>LARGE(AD5:AD29,1)+1</f>
        <v>242</v>
      </c>
      <c r="AE30" s="3318" t="s">
        <v>670</v>
      </c>
      <c r="AF30" s="3334">
        <f>LARGE(AF5:AF29,1)+1</f>
        <v>289</v>
      </c>
      <c r="AG30" s="3318" t="s">
        <v>883</v>
      </c>
      <c r="AH30" s="3313">
        <f>LARGE(AH4:AH29,1)+1</f>
        <v>27</v>
      </c>
      <c r="AI30" s="3314" t="s">
        <v>2147</v>
      </c>
      <c r="AJ30" s="3331"/>
      <c r="AK30" s="3313">
        <f>LARGE(AK4:AK29,1)+1</f>
        <v>83</v>
      </c>
      <c r="AL30" s="3314" t="s">
        <v>2148</v>
      </c>
      <c r="AM30" s="3332"/>
      <c r="AN30" s="3332"/>
      <c r="AO30" s="4"/>
      <c r="AP30" s="3323" t="s">
        <v>2149</v>
      </c>
      <c r="AR30" s="3300"/>
      <c r="AS30" s="3300"/>
      <c r="AT30" s="3300"/>
      <c r="AU30" s="3300"/>
      <c r="AV30" s="3325" t="s">
        <v>4</v>
      </c>
      <c r="AW30" s="3326" t="s">
        <v>2150</v>
      </c>
      <c r="AX30" s="3340"/>
    </row>
    <row r="31" spans="2:50" s="604" customFormat="1" ht="18.75">
      <c r="B31" s="593"/>
      <c r="C31" s="593"/>
      <c r="D31" s="593"/>
      <c r="E31" s="593"/>
      <c r="F31" s="593"/>
      <c r="G31" s="593"/>
      <c r="H31" s="593"/>
      <c r="I31" s="593"/>
      <c r="J31" s="593"/>
      <c r="K31" s="593"/>
      <c r="L31" s="3317">
        <f>LARGE(L5:L30,1)+1</f>
        <v>25</v>
      </c>
      <c r="M31" s="3318" t="s">
        <v>885</v>
      </c>
      <c r="N31" s="3317">
        <f>LARGE(N5:N30,1)+1</f>
        <v>71</v>
      </c>
      <c r="O31" s="3318" t="s">
        <v>887</v>
      </c>
      <c r="P31" s="3317"/>
      <c r="Q31" s="602"/>
      <c r="R31" s="3317">
        <f>LARGE(R5:R30,1)+1</f>
        <v>154</v>
      </c>
      <c r="S31" s="3318" t="s">
        <v>808</v>
      </c>
      <c r="T31" s="597"/>
      <c r="V31" s="3317">
        <f>LARGE(V5:V30,1)+1</f>
        <v>24</v>
      </c>
      <c r="W31" s="3318" t="s">
        <v>2151</v>
      </c>
      <c r="X31" s="3317">
        <f>LARGE(X5:X30,1)+1</f>
        <v>82</v>
      </c>
      <c r="Y31" s="3318" t="s">
        <v>709</v>
      </c>
      <c r="Z31" s="3317">
        <f>LARGE(Z5:Z30,1)+1</f>
        <v>137</v>
      </c>
      <c r="AA31" s="3318" t="s">
        <v>888</v>
      </c>
      <c r="AB31" s="3317">
        <f>LARGE(AB5:AB30,1)+1</f>
        <v>188</v>
      </c>
      <c r="AC31" s="3318" t="s">
        <v>881</v>
      </c>
      <c r="AD31" s="3317">
        <f>LARGE(AD5:AD30,1)+1</f>
        <v>243</v>
      </c>
      <c r="AE31" s="3318" t="s">
        <v>686</v>
      </c>
      <c r="AF31" s="3334"/>
      <c r="AG31" s="605"/>
      <c r="AH31" s="3313">
        <f>LARGE(AH4:AH30,1)+1</f>
        <v>28</v>
      </c>
      <c r="AI31" s="3314" t="s">
        <v>2152</v>
      </c>
      <c r="AJ31" s="3331"/>
      <c r="AK31" s="3313">
        <f>LARGE(AK4:AK30,1)+1</f>
        <v>84</v>
      </c>
      <c r="AL31" s="3314" t="s">
        <v>2153</v>
      </c>
      <c r="AM31" s="3332"/>
      <c r="AN31" s="3332"/>
      <c r="AO31" s="4"/>
      <c r="AP31" s="3323" t="s">
        <v>2154</v>
      </c>
      <c r="AR31" s="3341" t="s">
        <v>1456</v>
      </c>
      <c r="AS31" s="3342" t="s">
        <v>2155</v>
      </c>
      <c r="AT31" s="3300"/>
      <c r="AU31" s="3300"/>
      <c r="AV31" s="3316">
        <v>1</v>
      </c>
      <c r="AW31" s="3328" t="s">
        <v>2156</v>
      </c>
      <c r="AX31" s="3328"/>
    </row>
    <row r="32" spans="2:50" s="604" customFormat="1" ht="23.25" customHeight="1">
      <c r="B32" s="593"/>
      <c r="C32" s="593"/>
      <c r="D32" s="593"/>
      <c r="E32" s="593"/>
      <c r="F32" s="593"/>
      <c r="G32" s="593"/>
      <c r="H32" s="593"/>
      <c r="I32" s="593"/>
      <c r="J32" s="593"/>
      <c r="K32" s="593"/>
      <c r="L32" s="3317">
        <f>LARGE(L5:L31,1)+1</f>
        <v>26</v>
      </c>
      <c r="M32" s="3318" t="s">
        <v>890</v>
      </c>
      <c r="N32" s="3317"/>
      <c r="O32" s="598" t="s">
        <v>364</v>
      </c>
      <c r="P32" s="3317"/>
      <c r="Q32" s="598" t="s">
        <v>397</v>
      </c>
      <c r="R32" s="3317"/>
      <c r="S32" s="593"/>
      <c r="T32" s="597"/>
      <c r="V32" s="3317">
        <f>LARGE(V5:V31,1)+1</f>
        <v>25</v>
      </c>
      <c r="W32" s="3318" t="s">
        <v>792</v>
      </c>
      <c r="X32" s="3317">
        <f>LARGE(X5:X31,1)+1</f>
        <v>83</v>
      </c>
      <c r="Y32" s="3318" t="s">
        <v>891</v>
      </c>
      <c r="Z32" s="3317">
        <f>LARGE(Z5:Z31,1)+1</f>
        <v>138</v>
      </c>
      <c r="AA32" s="3318" t="s">
        <v>892</v>
      </c>
      <c r="AB32" s="3317"/>
      <c r="AC32" s="600" t="s">
        <v>397</v>
      </c>
      <c r="AD32" s="3317">
        <f>LARGE(AD5:AD31,1)+1</f>
        <v>244</v>
      </c>
      <c r="AE32" s="3318" t="s">
        <v>683</v>
      </c>
      <c r="AF32" s="3334"/>
      <c r="AG32" s="599" t="s">
        <v>893</v>
      </c>
      <c r="AH32" s="3313">
        <f>LARGE(AH4:AH31,1)+1</f>
        <v>29</v>
      </c>
      <c r="AI32" s="3314" t="s">
        <v>2157</v>
      </c>
      <c r="AJ32" s="3331"/>
      <c r="AK32" s="3313">
        <f>LARGE(AK4:AK31,1)+1</f>
        <v>85</v>
      </c>
      <c r="AL32" s="3314" t="s">
        <v>2158</v>
      </c>
      <c r="AM32" s="3332"/>
      <c r="AN32" s="3332"/>
      <c r="AO32" s="4"/>
      <c r="AP32" s="3323" t="s">
        <v>2159</v>
      </c>
      <c r="AR32" s="5"/>
      <c r="AS32" s="2090"/>
      <c r="AT32" s="3300"/>
      <c r="AU32" s="3300"/>
      <c r="AV32" s="3316"/>
      <c r="AW32" s="3328"/>
      <c r="AX32" s="3328"/>
    </row>
    <row r="33" spans="2:50" s="604" customFormat="1" ht="23.25">
      <c r="B33" s="593"/>
      <c r="C33" s="593"/>
      <c r="D33" s="593"/>
      <c r="E33" s="593"/>
      <c r="F33" s="593"/>
      <c r="G33" s="593"/>
      <c r="H33" s="593"/>
      <c r="I33" s="593"/>
      <c r="J33" s="593"/>
      <c r="K33" s="593"/>
      <c r="L33" s="3317">
        <f>LARGE(L5:L32,1)+1</f>
        <v>27</v>
      </c>
      <c r="M33" s="3318" t="s">
        <v>895</v>
      </c>
      <c r="N33" s="3317">
        <f>LARGE(N5:N32,1)+1</f>
        <v>72</v>
      </c>
      <c r="O33" s="3318" t="s">
        <v>676</v>
      </c>
      <c r="P33" s="3317">
        <f>LARGE(P5:P32,1)+1</f>
        <v>113</v>
      </c>
      <c r="Q33" s="3318" t="s">
        <v>896</v>
      </c>
      <c r="R33" s="3317"/>
      <c r="S33" s="3311" t="s">
        <v>782</v>
      </c>
      <c r="T33" s="597"/>
      <c r="V33" s="3317">
        <f>LARGE(V5:V32,1)+1</f>
        <v>26</v>
      </c>
      <c r="W33" s="3318" t="s">
        <v>801</v>
      </c>
      <c r="X33" s="3317">
        <f>LARGE(X5:X32,1)+1</f>
        <v>84</v>
      </c>
      <c r="Y33" s="3318" t="s">
        <v>721</v>
      </c>
      <c r="Z33" s="3317">
        <f>LARGE(Z5:Z32,1)+1</f>
        <v>139</v>
      </c>
      <c r="AA33" s="3318" t="s">
        <v>2160</v>
      </c>
      <c r="AB33" s="3317">
        <f>LARGE(AB5:AB32,1)+1</f>
        <v>189</v>
      </c>
      <c r="AC33" s="3318" t="s">
        <v>899</v>
      </c>
      <c r="AD33" s="3317">
        <f>LARGE(AD5:AD32,1)+1</f>
        <v>245</v>
      </c>
      <c r="AE33" s="3318" t="s">
        <v>900</v>
      </c>
      <c r="AF33" s="3334">
        <f>LARGE(AF5:AF32,1)+1</f>
        <v>290</v>
      </c>
      <c r="AG33" s="3318" t="s">
        <v>901</v>
      </c>
      <c r="AH33" s="3313">
        <f>LARGE(AH4:AH32,1)+1</f>
        <v>30</v>
      </c>
      <c r="AI33" s="3314" t="s">
        <v>2161</v>
      </c>
      <c r="AJ33" s="3331"/>
      <c r="AK33" s="3313">
        <f>LARGE(AK4:AK32,1)+1</f>
        <v>86</v>
      </c>
      <c r="AL33" s="3314" t="s">
        <v>2162</v>
      </c>
      <c r="AM33" s="3332"/>
      <c r="AN33" s="3332"/>
      <c r="AO33" s="4"/>
      <c r="AP33" s="3323" t="s">
        <v>2163</v>
      </c>
      <c r="AR33" s="3341" t="s">
        <v>1456</v>
      </c>
      <c r="AS33" s="3342" t="s">
        <v>2164</v>
      </c>
      <c r="AT33" s="3300"/>
      <c r="AU33" s="3300"/>
      <c r="AV33" s="3320">
        <v>2</v>
      </c>
      <c r="AW33" s="3324" t="s">
        <v>2165</v>
      </c>
      <c r="AX33" s="3324"/>
    </row>
    <row r="34" spans="2:50" s="604" customFormat="1" ht="18.75">
      <c r="B34" s="593"/>
      <c r="C34" s="593"/>
      <c r="D34" s="593"/>
      <c r="E34" s="593"/>
      <c r="F34" s="593"/>
      <c r="G34" s="593"/>
      <c r="H34" s="593"/>
      <c r="I34" s="593"/>
      <c r="J34" s="593"/>
      <c r="K34" s="593"/>
      <c r="L34" s="3317">
        <f>LARGE(L5:L33,1)+1</f>
        <v>28</v>
      </c>
      <c r="M34" s="3318" t="s">
        <v>903</v>
      </c>
      <c r="N34" s="3317">
        <f>LARGE(N5:N33,1)+1</f>
        <v>73</v>
      </c>
      <c r="O34" s="3318" t="s">
        <v>712</v>
      </c>
      <c r="P34" s="3317">
        <f>LARGE(P5:P33,1)+1</f>
        <v>114</v>
      </c>
      <c r="Q34" s="3318" t="s">
        <v>904</v>
      </c>
      <c r="R34" s="3317">
        <f>LARGE(R5:R33,1)+1</f>
        <v>155</v>
      </c>
      <c r="S34" s="3318" t="s">
        <v>858</v>
      </c>
      <c r="T34" s="597"/>
      <c r="V34" s="3317">
        <f>LARGE(V5:V33,1)+1</f>
        <v>27</v>
      </c>
      <c r="W34" s="3318" t="s">
        <v>801</v>
      </c>
      <c r="X34" s="3317"/>
      <c r="Y34" s="602"/>
      <c r="Z34" s="3317">
        <f>LARGE(Z5:Z33,1)+1</f>
        <v>140</v>
      </c>
      <c r="AA34" s="3318" t="s">
        <v>898</v>
      </c>
      <c r="AB34" s="3317">
        <f>LARGE(AB5:AB33,1)+1</f>
        <v>190</v>
      </c>
      <c r="AC34" s="3318" t="s">
        <v>896</v>
      </c>
      <c r="AD34" s="3317">
        <f>LARGE(AD5:AD33,1)+1</f>
        <v>246</v>
      </c>
      <c r="AE34" s="3318" t="s">
        <v>698</v>
      </c>
      <c r="AF34" s="3343"/>
      <c r="AG34" s="3343"/>
      <c r="AH34" s="3313">
        <f>LARGE(AH4:AH33,1)+1</f>
        <v>31</v>
      </c>
      <c r="AI34" s="3314" t="s">
        <v>2166</v>
      </c>
      <c r="AJ34" s="3331"/>
      <c r="AK34" s="3313">
        <f>LARGE(AK4:AK33,1)+1</f>
        <v>87</v>
      </c>
      <c r="AL34" s="3314" t="s">
        <v>2167</v>
      </c>
      <c r="AM34" s="3332"/>
      <c r="AN34" s="3332"/>
      <c r="AO34" s="4"/>
      <c r="AP34" s="3323" t="s">
        <v>2168</v>
      </c>
      <c r="AR34" s="5"/>
      <c r="AS34" s="2090"/>
      <c r="AT34" s="3300"/>
      <c r="AU34" s="3300"/>
      <c r="AV34" s="3320">
        <v>3</v>
      </c>
      <c r="AW34" s="3324" t="s">
        <v>2169</v>
      </c>
      <c r="AX34" s="3324"/>
    </row>
    <row r="35" spans="2:50" s="604" customFormat="1" ht="18.75">
      <c r="B35" s="593"/>
      <c r="C35" s="593"/>
      <c r="D35" s="593"/>
      <c r="E35" s="593"/>
      <c r="F35" s="593"/>
      <c r="G35" s="593"/>
      <c r="H35" s="593"/>
      <c r="I35" s="593"/>
      <c r="J35" s="593"/>
      <c r="K35" s="593"/>
      <c r="L35" s="3317">
        <f>LARGE(L5:L34,1)+1</f>
        <v>29</v>
      </c>
      <c r="M35" s="3318" t="s">
        <v>903</v>
      </c>
      <c r="N35" s="3317">
        <f>LARGE(N5:N34,1)+1</f>
        <v>74</v>
      </c>
      <c r="O35" s="3318" t="s">
        <v>746</v>
      </c>
      <c r="P35" s="3317">
        <f>LARGE(P5:P34,1)+1</f>
        <v>115</v>
      </c>
      <c r="Q35" s="3318" t="s">
        <v>907</v>
      </c>
      <c r="R35" s="3317">
        <f>LARGE(R5:R34,1)+1</f>
        <v>156</v>
      </c>
      <c r="S35" s="3318" t="s">
        <v>876</v>
      </c>
      <c r="T35" s="597"/>
      <c r="V35" s="3317">
        <f>LARGE(V5:V34,1)+1</f>
        <v>28</v>
      </c>
      <c r="W35" s="3318" t="s">
        <v>897</v>
      </c>
      <c r="X35" s="3317"/>
      <c r="Y35" s="599" t="s">
        <v>634</v>
      </c>
      <c r="Z35" s="3317">
        <f>LARGE(Z5:Z34,1)+1</f>
        <v>141</v>
      </c>
      <c r="AA35" s="3318" t="s">
        <v>905</v>
      </c>
      <c r="AB35" s="3317">
        <f>LARGE(AB5:AB34,1)+1</f>
        <v>191</v>
      </c>
      <c r="AC35" s="3318" t="s">
        <v>904</v>
      </c>
      <c r="AD35" s="3317">
        <f>LARGE(AD5:AD34,1)+1</f>
        <v>247</v>
      </c>
      <c r="AE35" s="3318" t="s">
        <v>710</v>
      </c>
      <c r="AF35" s="3343"/>
      <c r="AG35" s="3343"/>
      <c r="AH35" s="3313">
        <f>LARGE(AH4:AH34,1)+1</f>
        <v>32</v>
      </c>
      <c r="AI35" s="3314" t="s">
        <v>2170</v>
      </c>
      <c r="AJ35" s="3331"/>
      <c r="AK35" s="3313">
        <f>LARGE(AK4:AK34,1)+1</f>
        <v>88</v>
      </c>
      <c r="AL35" s="3314" t="s">
        <v>2171</v>
      </c>
      <c r="AM35" s="3332"/>
      <c r="AN35" s="3332"/>
      <c r="AO35" s="4"/>
      <c r="AP35" s="3323" t="s">
        <v>2172</v>
      </c>
      <c r="AR35" s="3341" t="s">
        <v>1456</v>
      </c>
      <c r="AS35" s="3342" t="s">
        <v>2173</v>
      </c>
      <c r="AT35" s="3300"/>
      <c r="AU35" s="3300"/>
      <c r="AV35" s="3320">
        <v>4</v>
      </c>
      <c r="AW35" s="3344" t="s">
        <v>2174</v>
      </c>
      <c r="AX35" s="3344"/>
    </row>
    <row r="36" spans="2:50" s="604" customFormat="1" ht="23.25" customHeight="1">
      <c r="B36" s="593"/>
      <c r="C36" s="593"/>
      <c r="D36" s="593"/>
      <c r="E36" s="593"/>
      <c r="F36" s="593"/>
      <c r="G36" s="593"/>
      <c r="H36" s="593"/>
      <c r="I36" s="593"/>
      <c r="J36" s="593"/>
      <c r="K36" s="593"/>
      <c r="L36" s="3317">
        <f>LARGE(L5:L35,1)+1</f>
        <v>30</v>
      </c>
      <c r="M36" s="3318" t="s">
        <v>910</v>
      </c>
      <c r="N36" s="3317">
        <f>LARGE(N5:N35,1)+1</f>
        <v>75</v>
      </c>
      <c r="O36" s="3318" t="s">
        <v>756</v>
      </c>
      <c r="P36" s="3317">
        <f>LARGE(P5:P35,1)+1</f>
        <v>116</v>
      </c>
      <c r="Q36" s="3318" t="s">
        <v>911</v>
      </c>
      <c r="R36" s="3317">
        <f>LARGE(R5:R35,1)+1</f>
        <v>157</v>
      </c>
      <c r="S36" s="3318" t="s">
        <v>883</v>
      </c>
      <c r="T36" s="597"/>
      <c r="V36" s="3317">
        <f>LARGE(V5:V35,1)+1</f>
        <v>29</v>
      </c>
      <c r="W36" s="3318" t="s">
        <v>2175</v>
      </c>
      <c r="X36" s="3317">
        <f>LARGE(X5:X35,1)+1</f>
        <v>85</v>
      </c>
      <c r="Y36" s="3318" t="s">
        <v>742</v>
      </c>
      <c r="Z36" s="3317">
        <f>LARGE(Z5:Z35,1)+1</f>
        <v>142</v>
      </c>
      <c r="AA36" s="3318" t="s">
        <v>908</v>
      </c>
      <c r="AB36" s="3317">
        <f>LARGE(AB5:AB35,1)+1</f>
        <v>192</v>
      </c>
      <c r="AC36" s="3318" t="s">
        <v>912</v>
      </c>
      <c r="AD36" s="3317">
        <f>LARGE(AD5:AD35,1)+1</f>
        <v>248</v>
      </c>
      <c r="AE36" s="3318" t="s">
        <v>723</v>
      </c>
      <c r="AF36" s="3343"/>
      <c r="AG36" s="3343"/>
      <c r="AH36" s="3313">
        <f>LARGE(AH4:AH35,1)+1</f>
        <v>33</v>
      </c>
      <c r="AI36" s="3314" t="s">
        <v>2176</v>
      </c>
      <c r="AJ36" s="3331"/>
      <c r="AK36" s="3313">
        <f>LARGE(AK4:AK35,1)+1</f>
        <v>89</v>
      </c>
      <c r="AL36" s="3314" t="s">
        <v>2177</v>
      </c>
      <c r="AM36" s="3332"/>
      <c r="AN36" s="3332"/>
      <c r="AO36" s="4"/>
      <c r="AP36" s="3323" t="s">
        <v>2178</v>
      </c>
      <c r="AR36" s="3300"/>
      <c r="AS36" s="3300"/>
      <c r="AT36" s="3300"/>
      <c r="AU36" s="3300"/>
      <c r="AV36" s="3320"/>
      <c r="AW36" s="3345" t="s">
        <v>2179</v>
      </c>
      <c r="AX36" s="3345"/>
    </row>
    <row r="37" spans="2:50" s="604" customFormat="1" ht="18.75">
      <c r="B37" s="593"/>
      <c r="C37" s="593"/>
      <c r="D37" s="593"/>
      <c r="E37" s="593"/>
      <c r="F37" s="593"/>
      <c r="G37" s="593"/>
      <c r="H37" s="593"/>
      <c r="I37" s="593"/>
      <c r="J37" s="593"/>
      <c r="K37" s="593"/>
      <c r="L37" s="3317">
        <f>LARGE(L5:L36,1)+1</f>
        <v>31</v>
      </c>
      <c r="M37" s="3318" t="s">
        <v>914</v>
      </c>
      <c r="N37" s="3317">
        <f>LARGE(N5:N36,1)+1</f>
        <v>76</v>
      </c>
      <c r="O37" s="3318" t="s">
        <v>767</v>
      </c>
      <c r="P37" s="3317">
        <f>LARGE(P5:P36,1)+1</f>
        <v>117</v>
      </c>
      <c r="Q37" s="3318" t="s">
        <v>915</v>
      </c>
      <c r="R37" s="3317"/>
      <c r="S37" s="612"/>
      <c r="T37" s="597"/>
      <c r="V37" s="3317">
        <f>LARGE(V5:V36,1)+1</f>
        <v>30</v>
      </c>
      <c r="W37" s="3318" t="s">
        <v>811</v>
      </c>
      <c r="X37" s="3317">
        <f>LARGE(X5:X36,1)+1</f>
        <v>86</v>
      </c>
      <c r="Y37" s="3318" t="s">
        <v>916</v>
      </c>
      <c r="Z37" s="3317">
        <f>LARGE(Z5:Z36,1)+1</f>
        <v>143</v>
      </c>
      <c r="AA37" s="600" t="s">
        <v>636</v>
      </c>
      <c r="AB37" s="3317">
        <f>LARGE(AB5:AB36,1)+1</f>
        <v>193</v>
      </c>
      <c r="AC37" s="3318" t="s">
        <v>641</v>
      </c>
      <c r="AD37" s="3317">
        <f>LARGE(AD5:AD36,1)+1</f>
        <v>249</v>
      </c>
      <c r="AE37" s="3318" t="s">
        <v>917</v>
      </c>
      <c r="AF37" s="3343"/>
      <c r="AG37" s="3343"/>
      <c r="AH37" s="3313">
        <f>LARGE(AH4:AH36,1)+1</f>
        <v>34</v>
      </c>
      <c r="AI37" s="3314" t="s">
        <v>2180</v>
      </c>
      <c r="AJ37" s="3331"/>
      <c r="AK37" s="3313">
        <f>LARGE(AK4:AK36,1)+1</f>
        <v>90</v>
      </c>
      <c r="AL37" s="3314" t="s">
        <v>2181</v>
      </c>
      <c r="AM37" s="3332"/>
      <c r="AN37" s="3332"/>
      <c r="AO37" s="4"/>
      <c r="AP37" s="3323" t="s">
        <v>2182</v>
      </c>
      <c r="AR37" s="3300"/>
      <c r="AS37" s="3300"/>
      <c r="AT37" s="3300"/>
      <c r="AU37" s="3300"/>
      <c r="AV37" s="3320"/>
      <c r="AW37" s="3345"/>
      <c r="AX37" s="3345"/>
    </row>
    <row r="38" spans="2:50" s="604" customFormat="1" ht="23.25">
      <c r="B38" s="593"/>
      <c r="C38" s="593"/>
      <c r="D38" s="593"/>
      <c r="E38" s="593"/>
      <c r="F38" s="593"/>
      <c r="G38" s="593"/>
      <c r="H38" s="593"/>
      <c r="I38" s="593"/>
      <c r="J38" s="593"/>
      <c r="K38" s="593"/>
      <c r="L38" s="3317">
        <f>LARGE(L5:L37,1)+1</f>
        <v>32</v>
      </c>
      <c r="M38" s="3318" t="s">
        <v>918</v>
      </c>
      <c r="N38" s="3317">
        <f>LARGE(N5:N37,1)+1</f>
        <v>77</v>
      </c>
      <c r="O38" s="3318" t="s">
        <v>777</v>
      </c>
      <c r="P38" s="3317">
        <f>LARGE(P5:P37,1)+1</f>
        <v>118</v>
      </c>
      <c r="Q38" s="3318" t="s">
        <v>919</v>
      </c>
      <c r="R38" s="3317"/>
      <c r="S38" s="3311" t="s">
        <v>893</v>
      </c>
      <c r="T38" s="597"/>
      <c r="V38" s="3317">
        <f>LARGE(V5:V37,1)+1</f>
        <v>31</v>
      </c>
      <c r="W38" s="3318" t="s">
        <v>760</v>
      </c>
      <c r="X38" s="3317">
        <f>LARGE(X5:X37,1)+1</f>
        <v>87</v>
      </c>
      <c r="Y38" s="3318" t="s">
        <v>751</v>
      </c>
      <c r="Z38" s="3317">
        <f>LARGE(Z5:Z37,1)+1</f>
        <v>144</v>
      </c>
      <c r="AA38" s="3318" t="s">
        <v>645</v>
      </c>
      <c r="AB38" s="3317">
        <f>LARGE(AB5:AB37,1)+1</f>
        <v>194</v>
      </c>
      <c r="AC38" s="3318" t="s">
        <v>655</v>
      </c>
      <c r="AD38" s="3317">
        <f>LARGE(AD5:AD37,1)+1</f>
        <v>250</v>
      </c>
      <c r="AE38" s="3318" t="s">
        <v>921</v>
      </c>
      <c r="AF38" s="3343"/>
      <c r="AG38" s="3343"/>
      <c r="AH38" s="3313">
        <f>LARGE(AH4:AH37,1)+1</f>
        <v>35</v>
      </c>
      <c r="AI38" s="3314" t="s">
        <v>2183</v>
      </c>
      <c r="AJ38" s="3331"/>
      <c r="AK38" s="3313">
        <f>LARGE(AK4:AK37,1)+1</f>
        <v>91</v>
      </c>
      <c r="AL38" s="3314" t="s">
        <v>2184</v>
      </c>
      <c r="AM38" s="3332"/>
      <c r="AN38" s="3332"/>
      <c r="AO38" s="4"/>
      <c r="AP38" s="3323" t="s">
        <v>2185</v>
      </c>
      <c r="AR38" s="3320"/>
      <c r="AS38" s="3346" t="s">
        <v>2186</v>
      </c>
      <c r="AT38" s="3308"/>
      <c r="AU38" s="3308"/>
      <c r="AV38" s="3320"/>
      <c r="AW38" s="3344"/>
      <c r="AX38" s="3344"/>
    </row>
    <row r="39" spans="2:50" s="604" customFormat="1" ht="23.25" customHeight="1">
      <c r="B39" s="593"/>
      <c r="C39" s="593"/>
      <c r="D39" s="593"/>
      <c r="E39" s="593"/>
      <c r="F39" s="593"/>
      <c r="G39" s="593"/>
      <c r="H39" s="593"/>
      <c r="I39" s="593"/>
      <c r="J39" s="593"/>
      <c r="K39" s="593"/>
      <c r="L39" s="3317"/>
      <c r="M39" s="598" t="s">
        <v>17</v>
      </c>
      <c r="N39" s="3317">
        <f>LARGE(N5:N38,1)+1</f>
        <v>78</v>
      </c>
      <c r="O39" s="3318" t="s">
        <v>786</v>
      </c>
      <c r="P39" s="3317">
        <f>LARGE(P5:P38,1)+1</f>
        <v>119</v>
      </c>
      <c r="Q39" s="3318" t="s">
        <v>922</v>
      </c>
      <c r="R39" s="3317">
        <f>LARGE(R5:R38,1)+1</f>
        <v>158</v>
      </c>
      <c r="S39" s="3318" t="s">
        <v>901</v>
      </c>
      <c r="T39" s="597"/>
      <c r="V39" s="3317">
        <f>LARGE(V5:V38,1)+1</f>
        <v>32</v>
      </c>
      <c r="W39" s="3318" t="s">
        <v>819</v>
      </c>
      <c r="X39" s="3317">
        <f>LARGE(X5:X38,1)+1</f>
        <v>88</v>
      </c>
      <c r="Y39" s="3318" t="s">
        <v>764</v>
      </c>
      <c r="Z39" s="3317">
        <f>LARGE(Z5:Z38,1)+1</f>
        <v>145</v>
      </c>
      <c r="AA39" s="3318" t="s">
        <v>659</v>
      </c>
      <c r="AB39" s="3317">
        <f>LARGE(AB5:AB38,1)+1</f>
        <v>195</v>
      </c>
      <c r="AC39" s="3318" t="s">
        <v>907</v>
      </c>
      <c r="AD39" s="3317"/>
      <c r="AE39" s="605"/>
      <c r="AF39" s="3343"/>
      <c r="AG39" s="3343"/>
      <c r="AH39" s="3313">
        <f>LARGE(AH4:AH38,1)+1</f>
        <v>36</v>
      </c>
      <c r="AI39" s="3314" t="s">
        <v>2187</v>
      </c>
      <c r="AJ39" s="3331"/>
      <c r="AK39" s="3313">
        <f>LARGE(AK4:AK38,1)+1</f>
        <v>92</v>
      </c>
      <c r="AL39" s="3314" t="s">
        <v>2188</v>
      </c>
      <c r="AM39" s="3332"/>
      <c r="AN39" s="3332"/>
      <c r="AO39" s="4"/>
      <c r="AP39" s="3323" t="s">
        <v>2189</v>
      </c>
      <c r="AR39" s="3320"/>
      <c r="AS39" s="3308"/>
      <c r="AT39" s="3308"/>
      <c r="AU39" s="3308"/>
      <c r="AV39" s="3325" t="s">
        <v>5</v>
      </c>
      <c r="AW39" s="3326" t="s">
        <v>2190</v>
      </c>
      <c r="AX39" s="3324"/>
    </row>
    <row r="40" spans="2:50" s="604" customFormat="1" ht="18.75">
      <c r="B40" s="593"/>
      <c r="C40" s="593"/>
      <c r="D40" s="593"/>
      <c r="E40" s="593"/>
      <c r="F40" s="593"/>
      <c r="G40" s="593"/>
      <c r="H40" s="593"/>
      <c r="I40" s="593"/>
      <c r="J40" s="593"/>
      <c r="K40" s="593"/>
      <c r="L40" s="3317">
        <f>LARGE(L5:L39,1)+1</f>
        <v>33</v>
      </c>
      <c r="M40" s="3318" t="s">
        <v>661</v>
      </c>
      <c r="N40" s="3317">
        <f>LARGE(N5:N39,1)+1</f>
        <v>79</v>
      </c>
      <c r="O40" s="3318" t="s">
        <v>796</v>
      </c>
      <c r="P40" s="3317">
        <f>LARGE(P5:P39,1)+1</f>
        <v>120</v>
      </c>
      <c r="Q40" s="3318" t="s">
        <v>923</v>
      </c>
      <c r="R40" s="3317"/>
      <c r="S40" s="602"/>
      <c r="T40" s="597"/>
      <c r="V40" s="3317">
        <f>LARGE(V5:V39,1)+1</f>
        <v>33</v>
      </c>
      <c r="W40" s="3318" t="s">
        <v>827</v>
      </c>
      <c r="X40" s="3317">
        <f>LARGE(X5:X39,1)+1</f>
        <v>89</v>
      </c>
      <c r="Y40" s="3318" t="s">
        <v>924</v>
      </c>
      <c r="Z40" s="3317">
        <f>LARGE(Z5:Z39,1)+1</f>
        <v>146</v>
      </c>
      <c r="AA40" s="3318" t="s">
        <v>673</v>
      </c>
      <c r="AB40" s="3317">
        <f>LARGE(AB5:AB39,1)+1</f>
        <v>196</v>
      </c>
      <c r="AC40" s="3318" t="s">
        <v>925</v>
      </c>
      <c r="AD40" s="3317"/>
      <c r="AE40" s="600" t="s">
        <v>374</v>
      </c>
      <c r="AF40" s="3343"/>
      <c r="AG40" s="3343"/>
      <c r="AH40" s="3313">
        <f>LARGE(AH4:AH39,1)+1</f>
        <v>37</v>
      </c>
      <c r="AI40" s="3314" t="s">
        <v>2191</v>
      </c>
      <c r="AJ40" s="3331"/>
      <c r="AK40" s="3313">
        <f>LARGE(AK4:AK39,1)+1</f>
        <v>93</v>
      </c>
      <c r="AL40" s="3314" t="s">
        <v>2192</v>
      </c>
      <c r="AM40" s="3332"/>
      <c r="AN40" s="3332"/>
      <c r="AO40" s="4"/>
      <c r="AP40" s="3323" t="s">
        <v>2193</v>
      </c>
      <c r="AR40" s="3320">
        <v>1</v>
      </c>
      <c r="AS40" s="3324" t="s">
        <v>2194</v>
      </c>
      <c r="AT40" s="3308"/>
      <c r="AU40" s="3308"/>
      <c r="AV40" s="3320">
        <v>1</v>
      </c>
      <c r="AW40" s="3324" t="s">
        <v>2195</v>
      </c>
      <c r="AX40" s="3324"/>
    </row>
    <row r="41" spans="2:50" s="604" customFormat="1" ht="30">
      <c r="B41" s="593"/>
      <c r="C41" s="593"/>
      <c r="D41" s="593"/>
      <c r="E41" s="593"/>
      <c r="F41" s="593"/>
      <c r="G41" s="593"/>
      <c r="H41" s="593"/>
      <c r="I41" s="593"/>
      <c r="J41" s="593"/>
      <c r="K41" s="593"/>
      <c r="L41" s="3317">
        <f>LARGE(L5:L40,1)+1</f>
        <v>34</v>
      </c>
      <c r="M41" s="3318" t="s">
        <v>675</v>
      </c>
      <c r="N41" s="3317">
        <f>LARGE(N5:N40,1)+1</f>
        <v>80</v>
      </c>
      <c r="O41" s="3318" t="s">
        <v>815</v>
      </c>
      <c r="P41" s="3317">
        <f>LARGE(P5:P40,1)+1</f>
        <v>121</v>
      </c>
      <c r="Q41" s="3318" t="s">
        <v>926</v>
      </c>
      <c r="R41" s="3317"/>
      <c r="S41" s="602"/>
      <c r="T41" s="597"/>
      <c r="V41" s="3317">
        <f>LARGE(V5:V40,1)+1</f>
        <v>34</v>
      </c>
      <c r="W41" s="3318" t="s">
        <v>920</v>
      </c>
      <c r="X41" s="3317">
        <f>LARGE(X5:X40,1)+1</f>
        <v>90</v>
      </c>
      <c r="Y41" s="3318" t="s">
        <v>774</v>
      </c>
      <c r="Z41" s="3317">
        <f>LARGE(Z5:Z40,1)+1</f>
        <v>147</v>
      </c>
      <c r="AA41" s="3318" t="s">
        <v>927</v>
      </c>
      <c r="AB41" s="3317">
        <f>LARGE(AB5:AB40,1)+1</f>
        <v>197</v>
      </c>
      <c r="AC41" s="3318" t="s">
        <v>669</v>
      </c>
      <c r="AD41" s="3317">
        <f>LARGE(AD5:AD40,1)+1</f>
        <v>251</v>
      </c>
      <c r="AE41" s="3318" t="s">
        <v>928</v>
      </c>
      <c r="AF41" s="3343"/>
      <c r="AG41" s="3343"/>
      <c r="AH41" s="3313">
        <f>LARGE(AH4:AH40,1)+1</f>
        <v>38</v>
      </c>
      <c r="AI41" s="3314" t="s">
        <v>2196</v>
      </c>
      <c r="AJ41" s="3331"/>
      <c r="AK41" s="3313">
        <f>LARGE(AK4:AK40,1)+1</f>
        <v>94</v>
      </c>
      <c r="AL41" s="3314" t="s">
        <v>2197</v>
      </c>
      <c r="AM41" s="3332"/>
      <c r="AN41" s="3332"/>
      <c r="AO41" s="4"/>
      <c r="AP41" s="3319" t="s">
        <v>17</v>
      </c>
      <c r="AR41" s="3320">
        <v>2</v>
      </c>
      <c r="AS41" s="3324" t="s">
        <v>2198</v>
      </c>
      <c r="AT41" s="3308"/>
      <c r="AU41" s="3308"/>
      <c r="AV41" s="3320">
        <v>2</v>
      </c>
      <c r="AW41" s="3324" t="s">
        <v>2199</v>
      </c>
      <c r="AX41" s="3324"/>
    </row>
    <row r="42" spans="2:50" s="604" customFormat="1" ht="46.5" customHeight="1">
      <c r="B42" s="593"/>
      <c r="C42" s="593"/>
      <c r="D42" s="593"/>
      <c r="E42" s="593"/>
      <c r="F42" s="593"/>
      <c r="G42" s="593"/>
      <c r="H42" s="593"/>
      <c r="I42" s="593"/>
      <c r="J42" s="593"/>
      <c r="K42" s="593"/>
      <c r="L42" s="3317">
        <f>LARGE(L5:L41,1)+1</f>
        <v>35</v>
      </c>
      <c r="M42" s="3318" t="s">
        <v>699</v>
      </c>
      <c r="N42" s="3317">
        <f>LARGE(N5:N41,1)+1</f>
        <v>81</v>
      </c>
      <c r="O42" s="3318" t="s">
        <v>830</v>
      </c>
      <c r="P42" s="3317">
        <f>LARGE(P5:P41,1)+1</f>
        <v>122</v>
      </c>
      <c r="Q42" s="3318" t="s">
        <v>929</v>
      </c>
      <c r="R42" s="3317"/>
      <c r="S42" s="602"/>
      <c r="T42" s="597"/>
      <c r="V42" s="3317">
        <f>LARGE(V5:V41,1)+1</f>
        <v>35</v>
      </c>
      <c r="W42" s="3318" t="s">
        <v>835</v>
      </c>
      <c r="X42" s="3317">
        <f>LARGE(X5:X41,1)+1</f>
        <v>91</v>
      </c>
      <c r="Y42" s="3318" t="s">
        <v>783</v>
      </c>
      <c r="Z42" s="3317"/>
      <c r="AA42" s="611"/>
      <c r="AB42" s="3317">
        <f>LARGE(AB5:AB41,1)+1</f>
        <v>198</v>
      </c>
      <c r="AC42" s="3318" t="s">
        <v>911</v>
      </c>
      <c r="AD42" s="3317">
        <f>LARGE(AD5:AD41,1)+1</f>
        <v>252</v>
      </c>
      <c r="AE42" s="3318" t="s">
        <v>744</v>
      </c>
      <c r="AF42" s="3343"/>
      <c r="AG42" s="3343"/>
      <c r="AH42" s="3313">
        <f>LARGE(AH4:AH41,1)+1</f>
        <v>39</v>
      </c>
      <c r="AI42" s="3314" t="s">
        <v>2200</v>
      </c>
      <c r="AJ42" s="3331"/>
      <c r="AK42" s="3313">
        <f>LARGE(AK4:AK41,1)+1</f>
        <v>95</v>
      </c>
      <c r="AL42" s="3314" t="s">
        <v>2201</v>
      </c>
      <c r="AM42" s="3332"/>
      <c r="AN42" s="3332"/>
      <c r="AO42" s="4"/>
      <c r="AP42" s="3323" t="s">
        <v>2202</v>
      </c>
      <c r="AR42" s="3320">
        <v>3</v>
      </c>
      <c r="AS42" s="3324" t="s">
        <v>2203</v>
      </c>
      <c r="AT42" s="3308"/>
      <c r="AU42" s="3308"/>
      <c r="AV42" s="3320"/>
      <c r="AW42" s="3339" t="s">
        <v>2204</v>
      </c>
      <c r="AX42" s="3339"/>
    </row>
    <row r="43" spans="2:50" s="604" customFormat="1" ht="18.75">
      <c r="B43" s="593"/>
      <c r="C43" s="593"/>
      <c r="D43" s="593"/>
      <c r="E43" s="593"/>
      <c r="F43" s="593"/>
      <c r="G43" s="593"/>
      <c r="H43" s="593"/>
      <c r="I43" s="593"/>
      <c r="J43" s="593"/>
      <c r="K43" s="593"/>
      <c r="L43" s="3317">
        <f>LARGE(L5:L42,1)+1</f>
        <v>36</v>
      </c>
      <c r="M43" s="3318" t="s">
        <v>711</v>
      </c>
      <c r="N43" s="3317">
        <f>LARGE(N5:N42,1)+1</f>
        <v>82</v>
      </c>
      <c r="O43" s="3318" t="s">
        <v>725</v>
      </c>
      <c r="P43" s="3317">
        <f>LARGE(P5:P42,1)+1</f>
        <v>123</v>
      </c>
      <c r="Q43" s="3318" t="s">
        <v>930</v>
      </c>
      <c r="R43" s="3317"/>
      <c r="S43" s="602"/>
      <c r="T43" s="597"/>
      <c r="V43" s="3317">
        <f>LARGE(V5:V42,1)+1</f>
        <v>36</v>
      </c>
      <c r="W43" s="3318" t="s">
        <v>842</v>
      </c>
      <c r="X43" s="3317">
        <f>LARGE(X5:X42,1)+1</f>
        <v>92</v>
      </c>
      <c r="Y43" s="3318" t="s">
        <v>793</v>
      </c>
      <c r="Z43" s="3317"/>
      <c r="AA43" s="599" t="s">
        <v>367</v>
      </c>
      <c r="AB43" s="3317">
        <f>LARGE(AB5:AB42,1)+1</f>
        <v>199</v>
      </c>
      <c r="AC43" s="3318" t="s">
        <v>932</v>
      </c>
      <c r="AD43" s="3317">
        <f>LARGE(AD5:AD42,1)+1</f>
        <v>253</v>
      </c>
      <c r="AE43" s="3318" t="s">
        <v>753</v>
      </c>
      <c r="AF43" s="3343"/>
      <c r="AG43" s="3343"/>
      <c r="AH43" s="3313">
        <f>LARGE(AH4:AH42,1)+1</f>
        <v>40</v>
      </c>
      <c r="AI43" s="3314" t="s">
        <v>2205</v>
      </c>
      <c r="AJ43" s="3331"/>
      <c r="AK43" s="3313">
        <f>LARGE(AK4:AK42,1)+1</f>
        <v>96</v>
      </c>
      <c r="AL43" s="3314" t="s">
        <v>2206</v>
      </c>
      <c r="AM43" s="3332"/>
      <c r="AN43" s="3332"/>
      <c r="AO43" s="4"/>
      <c r="AP43" s="3323" t="s">
        <v>2207</v>
      </c>
      <c r="AR43" s="3320">
        <v>4</v>
      </c>
      <c r="AS43" s="3324" t="s">
        <v>2208</v>
      </c>
      <c r="AT43" s="3308"/>
      <c r="AU43" s="3308"/>
      <c r="AV43" s="3320"/>
      <c r="AW43" s="3339"/>
      <c r="AX43" s="3339"/>
    </row>
    <row r="44" spans="2:50" s="604" customFormat="1" ht="23.25" customHeight="1">
      <c r="B44" s="593"/>
      <c r="C44" s="593"/>
      <c r="D44" s="593"/>
      <c r="E44" s="593"/>
      <c r="F44" s="593"/>
      <c r="G44" s="593"/>
      <c r="H44" s="593"/>
      <c r="I44" s="593"/>
      <c r="J44" s="593"/>
      <c r="K44" s="593"/>
      <c r="L44" s="3317">
        <f>LARGE(L5:L43,1)+1</f>
        <v>37</v>
      </c>
      <c r="M44" s="3318" t="s">
        <v>724</v>
      </c>
      <c r="N44" s="3317">
        <f>LARGE(N5:N43,1)+1</f>
        <v>83</v>
      </c>
      <c r="O44" s="3318" t="s">
        <v>838</v>
      </c>
      <c r="P44" s="3317"/>
      <c r="Q44" s="598" t="s">
        <v>933</v>
      </c>
      <c r="R44" s="3317"/>
      <c r="S44" s="602"/>
      <c r="T44" s="597"/>
      <c r="V44" s="3317">
        <f>LARGE(V5:V43,1)+1</f>
        <v>37</v>
      </c>
      <c r="W44" s="3318" t="s">
        <v>846</v>
      </c>
      <c r="X44" s="3317">
        <f>LARGE(X5:X43,1)+1</f>
        <v>93</v>
      </c>
      <c r="Y44" s="3318" t="s">
        <v>802</v>
      </c>
      <c r="Z44" s="3317">
        <f>LARGE(Z5:Z43,1)+1</f>
        <v>148</v>
      </c>
      <c r="AA44" s="3318" t="s">
        <v>934</v>
      </c>
      <c r="AB44" s="3317">
        <f>LARGE(AB5:AB43,1)+1</f>
        <v>200</v>
      </c>
      <c r="AC44" s="3318" t="s">
        <v>935</v>
      </c>
      <c r="AD44" s="3317">
        <f>LARGE(AD5:AD43,1)+1</f>
        <v>254</v>
      </c>
      <c r="AE44" s="3318" t="s">
        <v>765</v>
      </c>
      <c r="AF44" s="3343"/>
      <c r="AG44" s="3343"/>
      <c r="AH44" s="3313">
        <f>LARGE(AH4:AH43,1)+1</f>
        <v>41</v>
      </c>
      <c r="AI44" s="3314" t="s">
        <v>2209</v>
      </c>
      <c r="AJ44" s="3331"/>
      <c r="AK44" s="3313">
        <f>LARGE(AK4:AK43,1)+1</f>
        <v>97</v>
      </c>
      <c r="AL44" s="3314" t="s">
        <v>2210</v>
      </c>
      <c r="AM44" s="3332"/>
      <c r="AN44" s="3332"/>
      <c r="AO44" s="4"/>
      <c r="AP44" s="3323" t="s">
        <v>2211</v>
      </c>
      <c r="AR44" s="3320">
        <v>5</v>
      </c>
      <c r="AS44" s="3324" t="s">
        <v>2212</v>
      </c>
      <c r="AT44" s="3308"/>
      <c r="AU44" s="3308"/>
      <c r="AV44" s="3320">
        <v>3</v>
      </c>
      <c r="AW44" s="3324" t="s">
        <v>2213</v>
      </c>
      <c r="AX44" s="3324"/>
    </row>
    <row r="45" spans="2:50" s="604" customFormat="1" ht="18.75">
      <c r="B45" s="593"/>
      <c r="C45" s="593"/>
      <c r="D45" s="593"/>
      <c r="E45" s="593"/>
      <c r="F45" s="593"/>
      <c r="G45" s="593"/>
      <c r="H45" s="593"/>
      <c r="I45" s="593"/>
      <c r="J45" s="593"/>
      <c r="K45" s="593"/>
      <c r="L45" s="3317">
        <f>LARGE(L5:L44,1)+1</f>
        <v>38</v>
      </c>
      <c r="M45" s="3318" t="s">
        <v>734</v>
      </c>
      <c r="N45" s="3317">
        <f>LARGE(N5:N44,1)+1</f>
        <v>84</v>
      </c>
      <c r="O45" s="3318" t="s">
        <v>849</v>
      </c>
      <c r="P45" s="3317">
        <f>LARGE(P5:P44,1)+1</f>
        <v>124</v>
      </c>
      <c r="Q45" s="3318" t="s">
        <v>936</v>
      </c>
      <c r="R45" s="3317"/>
      <c r="S45" s="602"/>
      <c r="T45" s="597"/>
      <c r="V45" s="3317">
        <f>LARGE(V5:V44,1)+1</f>
        <v>38</v>
      </c>
      <c r="W45" s="3318" t="s">
        <v>851</v>
      </c>
      <c r="X45" s="3317">
        <f>LARGE(X5:X44,1)+1</f>
        <v>94</v>
      </c>
      <c r="Y45" s="3318" t="s">
        <v>813</v>
      </c>
      <c r="Z45" s="3317">
        <f>LARGE(Z5:Z44,1)+1</f>
        <v>149</v>
      </c>
      <c r="AA45" s="3318" t="s">
        <v>697</v>
      </c>
      <c r="AB45" s="3317">
        <f>LARGE(AB5:AB44,1)+1</f>
        <v>201</v>
      </c>
      <c r="AC45" s="3318" t="s">
        <v>915</v>
      </c>
      <c r="AD45" s="3317">
        <f>LARGE(AD5:AD44,1)+1</f>
        <v>255</v>
      </c>
      <c r="AE45" s="3318" t="s">
        <v>937</v>
      </c>
      <c r="AF45" s="3343"/>
      <c r="AG45" s="3343"/>
      <c r="AH45" s="3313">
        <f>LARGE(AH4:AH44,1)+1</f>
        <v>42</v>
      </c>
      <c r="AI45" s="3314" t="s">
        <v>2214</v>
      </c>
      <c r="AJ45" s="3331"/>
      <c r="AK45" s="3313">
        <f>LARGE(AK4:AK44,1)+1</f>
        <v>98</v>
      </c>
      <c r="AL45" s="3314" t="s">
        <v>2215</v>
      </c>
      <c r="AM45" s="3332"/>
      <c r="AN45" s="3332"/>
      <c r="AO45" s="4"/>
      <c r="AP45" s="3323" t="s">
        <v>2216</v>
      </c>
      <c r="AR45" s="3320"/>
      <c r="AS45" s="5"/>
      <c r="AT45" s="3308"/>
      <c r="AU45" s="3308"/>
      <c r="AV45" s="3320">
        <v>4</v>
      </c>
      <c r="AW45" s="3324" t="s">
        <v>2217</v>
      </c>
      <c r="AX45" s="3324"/>
    </row>
    <row r="46" spans="2:50" s="604" customFormat="1" ht="27" customHeight="1">
      <c r="B46" s="593"/>
      <c r="C46" s="593"/>
      <c r="D46" s="593"/>
      <c r="E46" s="593"/>
      <c r="F46" s="593"/>
      <c r="G46" s="593"/>
      <c r="H46" s="593"/>
      <c r="I46" s="593"/>
      <c r="J46" s="593"/>
      <c r="K46" s="593"/>
      <c r="L46" s="3317">
        <f>LARGE(L5:L45,1)+1</f>
        <v>39</v>
      </c>
      <c r="M46" s="3318" t="s">
        <v>745</v>
      </c>
      <c r="N46" s="3317">
        <f>LARGE(N5:N45,1)+1</f>
        <v>85</v>
      </c>
      <c r="O46" s="3318" t="s">
        <v>855</v>
      </c>
      <c r="P46" s="3317"/>
      <c r="Q46" s="602"/>
      <c r="R46" s="3317"/>
      <c r="S46" s="602"/>
      <c r="T46" s="597"/>
      <c r="V46" s="3317">
        <f>LARGE(V5:V45,1)+1</f>
        <v>39</v>
      </c>
      <c r="W46" s="3318" t="s">
        <v>931</v>
      </c>
      <c r="X46" s="3317">
        <f>LARGE(X5:X45,1)+1</f>
        <v>95</v>
      </c>
      <c r="Y46" s="3318" t="s">
        <v>821</v>
      </c>
      <c r="Z46" s="3317">
        <f>LARGE(Z5:Z45,1)+1</f>
        <v>150</v>
      </c>
      <c r="AA46" s="3318" t="s">
        <v>761</v>
      </c>
      <c r="AB46" s="3317">
        <f>LARGE(AB5:AB45,1)+1</f>
        <v>202</v>
      </c>
      <c r="AC46" s="3318" t="s">
        <v>919</v>
      </c>
      <c r="AD46" s="3317">
        <f>LARGE(AD5:AD45,1)+1</f>
        <v>256</v>
      </c>
      <c r="AE46" s="3318" t="s">
        <v>706</v>
      </c>
      <c r="AF46" s="3343"/>
      <c r="AG46" s="3343"/>
      <c r="AH46" s="3313">
        <f>LARGE(AH4:AH45,1)+1</f>
        <v>43</v>
      </c>
      <c r="AI46" s="3314" t="s">
        <v>2218</v>
      </c>
      <c r="AJ46" s="3331"/>
      <c r="AK46" s="3313">
        <f>LARGE(AK4:AK45,1)+1</f>
        <v>99</v>
      </c>
      <c r="AL46" s="3314" t="s">
        <v>2219</v>
      </c>
      <c r="AM46" s="3332"/>
      <c r="AN46" s="3332"/>
      <c r="AO46" s="4"/>
      <c r="AP46" s="3323" t="s">
        <v>2220</v>
      </c>
      <c r="AR46" s="3320"/>
      <c r="AS46" s="5"/>
      <c r="AT46" s="3308"/>
      <c r="AU46" s="3308"/>
      <c r="AV46" s="3320">
        <v>5</v>
      </c>
      <c r="AW46" s="3324" t="s">
        <v>2221</v>
      </c>
      <c r="AX46" s="3324"/>
    </row>
    <row r="47" spans="2:50" ht="30">
      <c r="B47" s="593"/>
      <c r="C47" s="593"/>
      <c r="D47" s="593"/>
      <c r="E47" s="593"/>
      <c r="F47" s="593"/>
      <c r="G47" s="593"/>
      <c r="H47" s="593"/>
      <c r="I47" s="593"/>
      <c r="J47" s="593"/>
      <c r="K47" s="593"/>
      <c r="L47" s="3317">
        <f>LARGE(L5:L46,1)+1</f>
        <v>40</v>
      </c>
      <c r="M47" s="3318" t="s">
        <v>755</v>
      </c>
      <c r="N47" s="3317"/>
      <c r="O47" s="598" t="s">
        <v>729</v>
      </c>
      <c r="P47" s="3317"/>
      <c r="Q47" s="598" t="s">
        <v>635</v>
      </c>
      <c r="R47" s="3317"/>
      <c r="S47" s="602"/>
      <c r="T47" s="597"/>
      <c r="V47" s="3317">
        <f>LARGE(V5:V46,1)+1</f>
        <v>40</v>
      </c>
      <c r="W47" s="3318" t="s">
        <v>859</v>
      </c>
      <c r="X47" s="3317">
        <f>LARGE(X5:X46,1)+1</f>
        <v>96</v>
      </c>
      <c r="Y47" s="3318" t="s">
        <v>829</v>
      </c>
      <c r="Z47" s="3317">
        <f>LARGE(Z5:Z46,1)+1</f>
        <v>151</v>
      </c>
      <c r="AA47" s="3318" t="s">
        <v>771</v>
      </c>
      <c r="AB47" s="3317">
        <f>LARGE(AB5:AB46,1)+1</f>
        <v>203</v>
      </c>
      <c r="AC47" s="3318" t="s">
        <v>922</v>
      </c>
      <c r="AD47" s="3317">
        <f>LARGE(AD5:AD46,1)+1</f>
        <v>257</v>
      </c>
      <c r="AE47" s="3318" t="s">
        <v>775</v>
      </c>
      <c r="AF47" s="3343"/>
      <c r="AG47" s="3343"/>
      <c r="AH47" s="3313">
        <f>LARGE(AH4:AH46,1)+1</f>
        <v>44</v>
      </c>
      <c r="AI47" s="3314" t="s">
        <v>2222</v>
      </c>
      <c r="AJ47" s="3315"/>
      <c r="AK47" s="3313">
        <f>LARGE(AK4:AK46,1)+1</f>
        <v>100</v>
      </c>
      <c r="AL47" s="3314" t="s">
        <v>2223</v>
      </c>
      <c r="AM47" s="594"/>
      <c r="AN47" s="594"/>
      <c r="AO47" s="4"/>
      <c r="AP47" s="3319" t="s">
        <v>634</v>
      </c>
      <c r="AR47" s="3320">
        <v>1</v>
      </c>
      <c r="AS47" s="3324" t="s">
        <v>2224</v>
      </c>
      <c r="AV47" s="3320">
        <v>6</v>
      </c>
      <c r="AW47" s="3324" t="s">
        <v>2225</v>
      </c>
      <c r="AX47" s="3324"/>
    </row>
    <row r="48" spans="2:50" ht="27" customHeight="1">
      <c r="B48" s="593"/>
      <c r="C48" s="593"/>
      <c r="D48" s="593"/>
      <c r="E48" s="593"/>
      <c r="F48" s="593"/>
      <c r="G48" s="593"/>
      <c r="H48" s="593"/>
      <c r="I48" s="593"/>
      <c r="J48" s="593"/>
      <c r="K48" s="593"/>
      <c r="L48" s="3317">
        <f>LARGE(L5:L47,1)+1</f>
        <v>41</v>
      </c>
      <c r="M48" s="3318" t="s">
        <v>766</v>
      </c>
      <c r="N48" s="3317">
        <f>LARGE(N5:N47,1)+1</f>
        <v>86</v>
      </c>
      <c r="O48" s="3318" t="s">
        <v>888</v>
      </c>
      <c r="P48" s="3317">
        <f>LARGE(P5:P47,1)+1</f>
        <v>125</v>
      </c>
      <c r="Q48" s="3318" t="s">
        <v>650</v>
      </c>
      <c r="R48" s="3317"/>
      <c r="S48" s="602"/>
      <c r="T48" s="597"/>
      <c r="V48" s="3317">
        <f>LARGE(V5:V47,1)+1</f>
        <v>41</v>
      </c>
      <c r="W48" s="3318" t="s">
        <v>865</v>
      </c>
      <c r="X48" s="3317">
        <f>LARGE(X5:X47,1)+1</f>
        <v>97</v>
      </c>
      <c r="Y48" s="3318" t="s">
        <v>837</v>
      </c>
      <c r="Z48" s="3317">
        <f>LARGE(Z5:Z47,1)+1</f>
        <v>152</v>
      </c>
      <c r="AA48" s="3318" t="s">
        <v>938</v>
      </c>
      <c r="AB48" s="3317">
        <f>LARGE(AB5:AB47,1)+1</f>
        <v>204</v>
      </c>
      <c r="AC48" s="3318" t="s">
        <v>939</v>
      </c>
      <c r="AD48" s="3317">
        <f>LARGE(AD5:AD47,1)+1</f>
        <v>258</v>
      </c>
      <c r="AE48" s="3318" t="s">
        <v>784</v>
      </c>
      <c r="AF48" s="3343"/>
      <c r="AG48" s="3343"/>
      <c r="AH48" s="3313">
        <f>LARGE(AH4:AH47,1)+1</f>
        <v>45</v>
      </c>
      <c r="AI48" s="3314" t="s">
        <v>2226</v>
      </c>
      <c r="AJ48" s="3315"/>
      <c r="AK48" s="3313">
        <f>LARGE(AK4:AK47,1)+1</f>
        <v>101</v>
      </c>
      <c r="AL48" s="3314" t="s">
        <v>2227</v>
      </c>
      <c r="AM48" s="594"/>
      <c r="AN48" s="594"/>
      <c r="AO48" s="4"/>
      <c r="AP48" s="3323" t="s">
        <v>2228</v>
      </c>
      <c r="AR48" s="3320">
        <v>2</v>
      </c>
      <c r="AS48" s="3324" t="s">
        <v>2229</v>
      </c>
      <c r="AV48" s="3320"/>
      <c r="AW48" s="3339" t="s">
        <v>2230</v>
      </c>
      <c r="AX48" s="3339"/>
    </row>
    <row r="49" spans="2:50" ht="18.75">
      <c r="B49" s="593"/>
      <c r="C49" s="593"/>
      <c r="D49" s="593"/>
      <c r="E49" s="593"/>
      <c r="F49" s="593"/>
      <c r="G49" s="593"/>
      <c r="H49" s="593"/>
      <c r="I49" s="593"/>
      <c r="J49" s="593"/>
      <c r="K49" s="593"/>
      <c r="L49" s="3317">
        <f>LARGE(L5:L48,1)+1</f>
        <v>42</v>
      </c>
      <c r="M49" s="3318" t="s">
        <v>776</v>
      </c>
      <c r="N49" s="3317">
        <f>LARGE(N5:N48,1)+1</f>
        <v>87</v>
      </c>
      <c r="O49" s="3318" t="s">
        <v>892</v>
      </c>
      <c r="P49" s="3317">
        <f>LARGE(P5:P48,1)+1</f>
        <v>126</v>
      </c>
      <c r="Q49" s="3318" t="s">
        <v>678</v>
      </c>
      <c r="R49" s="3317"/>
      <c r="S49" s="602"/>
      <c r="T49" s="597"/>
      <c r="V49" s="3317">
        <f>LARGE(V5:V48,1)+1</f>
        <v>42</v>
      </c>
      <c r="W49" s="3318" t="s">
        <v>871</v>
      </c>
      <c r="X49" s="3317">
        <f>LARGE(X5:X48,1)+1</f>
        <v>98</v>
      </c>
      <c r="Y49" s="3318" t="s">
        <v>640</v>
      </c>
      <c r="Z49" s="3317"/>
      <c r="AA49" s="611"/>
      <c r="AB49" s="3317">
        <f>LARGE(AB5:AB48,1)+1</f>
        <v>205</v>
      </c>
      <c r="AC49" s="3318" t="s">
        <v>923</v>
      </c>
      <c r="AD49" s="3317">
        <f>LARGE(AD5:AD48,1)+1</f>
        <v>259</v>
      </c>
      <c r="AE49" s="3318" t="s">
        <v>718</v>
      </c>
      <c r="AF49" s="3343"/>
      <c r="AG49" s="3343"/>
      <c r="AH49" s="3313">
        <f>LARGE(AH4:AH48,1)+1</f>
        <v>46</v>
      </c>
      <c r="AI49" s="3314" t="s">
        <v>2231</v>
      </c>
      <c r="AJ49" s="3315"/>
      <c r="AK49" s="3313">
        <f>LARGE(AK4:AK48,1)+1</f>
        <v>102</v>
      </c>
      <c r="AL49" s="3314" t="s">
        <v>2232</v>
      </c>
      <c r="AM49" s="594"/>
      <c r="AN49" s="594"/>
      <c r="AO49" s="4"/>
      <c r="AP49" s="3323" t="s">
        <v>2233</v>
      </c>
      <c r="AR49" s="3320">
        <v>3</v>
      </c>
      <c r="AS49" s="3324" t="s">
        <v>2044</v>
      </c>
      <c r="AV49" s="3320"/>
      <c r="AW49" s="3339"/>
      <c r="AX49" s="3339"/>
    </row>
    <row r="50" spans="2:50" ht="18.75">
      <c r="B50" s="593"/>
      <c r="C50" s="593"/>
      <c r="D50" s="593"/>
      <c r="E50" s="593"/>
      <c r="F50" s="593"/>
      <c r="G50" s="593"/>
      <c r="H50" s="593"/>
      <c r="I50" s="593"/>
      <c r="J50" s="593"/>
      <c r="K50" s="593"/>
      <c r="L50" s="3317">
        <f>LARGE(L5:L49,1)+1</f>
        <v>43</v>
      </c>
      <c r="M50" s="3318" t="s">
        <v>804</v>
      </c>
      <c r="N50" s="3317">
        <f>LARGE(N5:N49,1)+1</f>
        <v>88</v>
      </c>
      <c r="O50" s="3318" t="s">
        <v>898</v>
      </c>
      <c r="P50" s="3317">
        <f>LARGE(P5:P49,1)+1</f>
        <v>127</v>
      </c>
      <c r="Q50" s="3318" t="s">
        <v>690</v>
      </c>
      <c r="R50" s="3317"/>
      <c r="S50" s="602"/>
      <c r="T50" s="597"/>
      <c r="V50" s="3317">
        <f>LARGE(V5:V49,1)+1</f>
        <v>43</v>
      </c>
      <c r="W50" s="3318" t="s">
        <v>878</v>
      </c>
      <c r="X50" s="3317">
        <f>LARGE(X5:X49,1)+1</f>
        <v>99</v>
      </c>
      <c r="Y50" s="3318" t="s">
        <v>654</v>
      </c>
      <c r="Z50" s="3317"/>
      <c r="AA50" s="600" t="s">
        <v>370</v>
      </c>
      <c r="AB50" s="3317">
        <f>LARGE(AB5:AB49,1)+1</f>
        <v>206</v>
      </c>
      <c r="AC50" s="3318" t="s">
        <v>926</v>
      </c>
      <c r="AD50" s="3317">
        <f>LARGE(AD5:AD49,1)+1</f>
        <v>260</v>
      </c>
      <c r="AE50" s="3318" t="s">
        <v>794</v>
      </c>
      <c r="AF50" s="3343"/>
      <c r="AG50" s="3343"/>
      <c r="AH50" s="3313">
        <f>LARGE(AH4:AH49,1)+1</f>
        <v>47</v>
      </c>
      <c r="AI50" s="3314" t="s">
        <v>2234</v>
      </c>
      <c r="AJ50" s="3315"/>
      <c r="AK50" s="3313">
        <f>LARGE(AK4:AK49,1)+1</f>
        <v>103</v>
      </c>
      <c r="AL50" s="3314" t="s">
        <v>2235</v>
      </c>
      <c r="AM50" s="594"/>
      <c r="AN50" s="594"/>
      <c r="AO50" s="4"/>
      <c r="AP50" s="3323" t="s">
        <v>2236</v>
      </c>
      <c r="AR50" s="3320">
        <v>4</v>
      </c>
      <c r="AS50" s="3324" t="s">
        <v>2237</v>
      </c>
      <c r="AV50" s="3316">
        <v>7</v>
      </c>
      <c r="AW50" s="3328" t="s">
        <v>2238</v>
      </c>
      <c r="AX50" s="3328"/>
    </row>
    <row r="51" spans="2:50" ht="24.75" customHeight="1">
      <c r="B51" s="593"/>
      <c r="C51" s="593"/>
      <c r="D51" s="593"/>
      <c r="E51" s="593"/>
      <c r="F51" s="593"/>
      <c r="G51" s="593"/>
      <c r="H51" s="593"/>
      <c r="I51" s="593"/>
      <c r="J51" s="593"/>
      <c r="K51" s="593"/>
      <c r="L51" s="3317">
        <f>LARGE(L5:L50,1)+1</f>
        <v>44</v>
      </c>
      <c r="M51" s="3318" t="s">
        <v>814</v>
      </c>
      <c r="N51" s="3317">
        <f>LARGE(N5:N50,1)+1</f>
        <v>89</v>
      </c>
      <c r="O51" s="3318" t="s">
        <v>905</v>
      </c>
      <c r="P51" s="3317">
        <f>LARGE(P5:P50,1)+1</f>
        <v>128</v>
      </c>
      <c r="Q51" s="3318" t="s">
        <v>702</v>
      </c>
      <c r="R51" s="3317"/>
      <c r="S51" s="602"/>
      <c r="T51" s="597"/>
      <c r="V51" s="3317">
        <f>LARGE(V5:V50,1)+1</f>
        <v>44</v>
      </c>
      <c r="W51" s="3318" t="s">
        <v>770</v>
      </c>
      <c r="X51" s="3317">
        <f>LARGE(X5:X50,1)+1</f>
        <v>100</v>
      </c>
      <c r="Y51" s="3318" t="s">
        <v>940</v>
      </c>
      <c r="Z51" s="3317">
        <f>LARGE(Z5:Z50,1)+1</f>
        <v>153</v>
      </c>
      <c r="AA51" s="3318" t="s">
        <v>790</v>
      </c>
      <c r="AB51" s="3317">
        <f>LARGE(AB5:AB50,1)+1</f>
        <v>207</v>
      </c>
      <c r="AC51" s="3318" t="s">
        <v>682</v>
      </c>
      <c r="AD51" s="3317">
        <f>LARGE(AD5:AD50,1)+1</f>
        <v>261</v>
      </c>
      <c r="AE51" s="3318" t="s">
        <v>941</v>
      </c>
      <c r="AF51" s="3343"/>
      <c r="AG51" s="3343"/>
      <c r="AH51" s="3313">
        <f>LARGE(AH4:AH50,1)+1</f>
        <v>48</v>
      </c>
      <c r="AI51" s="3314" t="s">
        <v>2239</v>
      </c>
      <c r="AJ51" s="3315"/>
      <c r="AK51" s="3313">
        <f>LARGE(AK4:AK50,1)+1</f>
        <v>104</v>
      </c>
      <c r="AL51" s="3314" t="s">
        <v>2240</v>
      </c>
      <c r="AM51" s="594"/>
      <c r="AN51" s="594"/>
      <c r="AO51" s="4"/>
      <c r="AP51" s="3323" t="s">
        <v>2241</v>
      </c>
      <c r="AR51" s="3320">
        <v>5</v>
      </c>
      <c r="AS51" s="3324" t="s">
        <v>2242</v>
      </c>
      <c r="AV51" s="3316"/>
      <c r="AW51" s="3328"/>
      <c r="AX51" s="3328"/>
    </row>
    <row r="52" spans="2:50" ht="30">
      <c r="B52" s="593"/>
      <c r="C52" s="593"/>
      <c r="D52" s="593"/>
      <c r="E52" s="593"/>
      <c r="F52" s="593"/>
      <c r="G52" s="593"/>
      <c r="H52" s="593"/>
      <c r="I52" s="593"/>
      <c r="J52" s="593"/>
      <c r="K52" s="593"/>
      <c r="L52" s="3317">
        <f>LARGE(L5:L51,1)+1</f>
        <v>45</v>
      </c>
      <c r="M52" s="3318" t="s">
        <v>822</v>
      </c>
      <c r="N52" s="3317">
        <f>LARGE(N5:N51,1)+1</f>
        <v>90</v>
      </c>
      <c r="O52" s="3318" t="s">
        <v>908</v>
      </c>
      <c r="P52" s="3317">
        <f>LARGE(P5:P51,1)+1</f>
        <v>129</v>
      </c>
      <c r="Q52" s="3318" t="s">
        <v>714</v>
      </c>
      <c r="R52" s="3317"/>
      <c r="S52" s="602"/>
      <c r="T52" s="597"/>
      <c r="V52" s="3317">
        <f>LARGE(V5:V51,1)+1</f>
        <v>45</v>
      </c>
      <c r="W52" s="3318" t="s">
        <v>885</v>
      </c>
      <c r="X52" s="3317">
        <f>LARGE(X5:X51,1)+1</f>
        <v>101</v>
      </c>
      <c r="Y52" s="3318" t="s">
        <v>2243</v>
      </c>
      <c r="Z52" s="3317"/>
      <c r="AA52" s="3343"/>
      <c r="AB52" s="3317">
        <f>LARGE(AB5:AB51,1)+1</f>
        <v>208</v>
      </c>
      <c r="AC52" s="3318" t="s">
        <v>942</v>
      </c>
      <c r="AD52" s="3317">
        <f>LARGE(AD5:AD51,1)+1</f>
        <v>262</v>
      </c>
      <c r="AE52" s="3318" t="s">
        <v>943</v>
      </c>
      <c r="AF52" s="3343"/>
      <c r="AG52" s="3343"/>
      <c r="AH52" s="3313">
        <f>LARGE(AH4:AH51,1)+1</f>
        <v>49</v>
      </c>
      <c r="AI52" s="3314" t="s">
        <v>2244</v>
      </c>
      <c r="AJ52" s="3315"/>
      <c r="AK52" s="3313">
        <f>LARGE(AK4:AK51,1)+1</f>
        <v>105</v>
      </c>
      <c r="AL52" s="3314" t="s">
        <v>2245</v>
      </c>
      <c r="AM52" s="594"/>
      <c r="AN52" s="594"/>
      <c r="AO52" s="4"/>
      <c r="AP52" s="3319" t="s">
        <v>364</v>
      </c>
      <c r="AR52" s="3320">
        <v>6</v>
      </c>
      <c r="AS52" s="3324" t="s">
        <v>2060</v>
      </c>
      <c r="AV52" s="3316">
        <v>8</v>
      </c>
      <c r="AW52" s="3328" t="s">
        <v>2246</v>
      </c>
      <c r="AX52" s="3328"/>
    </row>
    <row r="53" spans="2:50" ht="19.5" thickBot="1">
      <c r="B53" s="593"/>
      <c r="C53" s="593"/>
      <c r="D53" s="593"/>
      <c r="E53" s="593"/>
      <c r="F53" s="593"/>
      <c r="G53" s="593"/>
      <c r="H53" s="593"/>
      <c r="I53" s="593"/>
      <c r="J53" s="593"/>
      <c r="K53" s="593"/>
      <c r="L53" s="613"/>
      <c r="M53" s="614"/>
      <c r="N53" s="614"/>
      <c r="O53" s="614"/>
      <c r="P53" s="614"/>
      <c r="Q53" s="614"/>
      <c r="R53" s="615"/>
      <c r="S53" s="615"/>
      <c r="T53" s="616"/>
      <c r="V53" s="3317">
        <f>LARGE(V5:V52,1)+1</f>
        <v>46</v>
      </c>
      <c r="W53" s="3318" t="s">
        <v>781</v>
      </c>
      <c r="X53" s="3317">
        <f>LARGE(X5:X52,1)+1</f>
        <v>102</v>
      </c>
      <c r="Y53" s="3318" t="s">
        <v>668</v>
      </c>
      <c r="Z53" s="3317"/>
      <c r="AA53" s="599" t="s">
        <v>224</v>
      </c>
      <c r="AB53" s="3317">
        <f>LARGE(AB5:AB52,1)+1</f>
        <v>209</v>
      </c>
      <c r="AC53" s="3318" t="s">
        <v>929</v>
      </c>
      <c r="AD53" s="3317">
        <f>LARGE(AD5:AD52,1)+1</f>
        <v>263</v>
      </c>
      <c r="AE53" s="3318" t="s">
        <v>731</v>
      </c>
      <c r="AF53" s="3312"/>
      <c r="AG53" s="3312"/>
      <c r="AH53" s="3313">
        <f>LARGE(AH4:AH52,1)+1</f>
        <v>50</v>
      </c>
      <c r="AI53" s="3314" t="s">
        <v>2247</v>
      </c>
      <c r="AJ53" s="3315"/>
      <c r="AK53" s="3313">
        <f>LARGE(AK4:AK52,1)+1</f>
        <v>106</v>
      </c>
      <c r="AL53" s="3314" t="s">
        <v>2248</v>
      </c>
      <c r="AM53" s="594"/>
      <c r="AN53" s="594"/>
      <c r="AO53" s="4"/>
      <c r="AP53" s="3323" t="s">
        <v>2249</v>
      </c>
      <c r="AR53" s="3320">
        <v>7</v>
      </c>
      <c r="AS53" s="3324" t="s">
        <v>2250</v>
      </c>
      <c r="AV53" s="3316"/>
      <c r="AW53" s="3328"/>
      <c r="AX53" s="3328"/>
    </row>
    <row r="54" spans="2:50" ht="18.75">
      <c r="B54" s="593"/>
      <c r="C54" s="593"/>
      <c r="D54" s="593"/>
      <c r="E54" s="593"/>
      <c r="F54" s="593"/>
      <c r="G54" s="593"/>
      <c r="H54" s="593"/>
      <c r="I54" s="593"/>
      <c r="J54" s="593"/>
      <c r="K54" s="593"/>
      <c r="L54" s="593"/>
      <c r="M54" s="593"/>
      <c r="N54" s="593"/>
      <c r="O54" s="593"/>
      <c r="P54" s="593"/>
      <c r="Q54" s="593"/>
      <c r="R54" s="593"/>
      <c r="S54" s="593"/>
      <c r="T54" s="593"/>
      <c r="V54" s="3317">
        <f>LARGE(V5:V53,1)+1</f>
        <v>47</v>
      </c>
      <c r="W54" s="3318" t="s">
        <v>890</v>
      </c>
      <c r="X54" s="3317">
        <f>LARGE(X5:X53,1)+1</f>
        <v>103</v>
      </c>
      <c r="Y54" s="3318" t="s">
        <v>853</v>
      </c>
      <c r="Z54" s="3317">
        <f>LARGE(Z5:Z53,1)+1</f>
        <v>154</v>
      </c>
      <c r="AA54" s="3318" t="s">
        <v>945</v>
      </c>
      <c r="AB54" s="3317">
        <f>LARGE(AB5:AB53,1)+1</f>
        <v>210</v>
      </c>
      <c r="AC54" s="3318" t="s">
        <v>946</v>
      </c>
      <c r="AD54" s="3317">
        <f>LARGE(AD5:AD53,1)+1</f>
        <v>264</v>
      </c>
      <c r="AE54" s="3318" t="s">
        <v>947</v>
      </c>
      <c r="AF54" s="3312"/>
      <c r="AG54" s="3312"/>
      <c r="AH54" s="3313">
        <f>LARGE(AH4:AH53,1)+1</f>
        <v>51</v>
      </c>
      <c r="AI54" s="3314" t="s">
        <v>2251</v>
      </c>
      <c r="AJ54" s="3315"/>
      <c r="AK54" s="3313">
        <f>LARGE(AK4:AK53,1)+1</f>
        <v>107</v>
      </c>
      <c r="AL54" s="3314" t="s">
        <v>2252</v>
      </c>
      <c r="AM54" s="594"/>
      <c r="AN54" s="594"/>
      <c r="AO54" s="4"/>
      <c r="AP54" s="3323" t="s">
        <v>2253</v>
      </c>
      <c r="AR54" s="3320">
        <v>8</v>
      </c>
      <c r="AS54" s="3324" t="s">
        <v>2254</v>
      </c>
      <c r="AV54" s="3320"/>
      <c r="AW54" s="3339" t="s">
        <v>2255</v>
      </c>
      <c r="AX54" s="3339"/>
    </row>
    <row r="55" spans="2:50" ht="18.75">
      <c r="B55" s="593"/>
      <c r="C55" s="593"/>
      <c r="D55" s="593"/>
      <c r="E55" s="593"/>
      <c r="F55" s="593"/>
      <c r="G55" s="593"/>
      <c r="H55" s="593"/>
      <c r="I55" s="593"/>
      <c r="J55" s="593"/>
      <c r="K55" s="593"/>
      <c r="L55" s="593"/>
      <c r="M55" s="593"/>
      <c r="N55" s="593"/>
      <c r="O55" s="593"/>
      <c r="P55" s="593"/>
      <c r="Q55" s="593"/>
      <c r="R55" s="593"/>
      <c r="S55" s="593"/>
      <c r="T55" s="593"/>
      <c r="V55" s="3317">
        <f>LARGE(V5:V54,1)+1</f>
        <v>48</v>
      </c>
      <c r="W55" s="3318" t="s">
        <v>895</v>
      </c>
      <c r="X55" s="3317">
        <f>LARGE(X5:X54,1)+1</f>
        <v>104</v>
      </c>
      <c r="Y55" s="3318" t="s">
        <v>861</v>
      </c>
      <c r="Z55" s="3317">
        <f>LARGE(Z5:Z54,1)+1</f>
        <v>155</v>
      </c>
      <c r="AA55" s="3318" t="s">
        <v>809</v>
      </c>
      <c r="AB55" s="3317">
        <f>LARGE(AB5:AB54,1)+1</f>
        <v>211</v>
      </c>
      <c r="AC55" s="3318" t="s">
        <v>695</v>
      </c>
      <c r="AD55" s="3317">
        <f>LARGE(AD5:AD54,1)+1</f>
        <v>265</v>
      </c>
      <c r="AE55" s="3318" t="s">
        <v>949</v>
      </c>
      <c r="AF55" s="3312"/>
      <c r="AG55" s="3312"/>
      <c r="AH55" s="3313">
        <f>LARGE(AH4:AH54,1)+1</f>
        <v>52</v>
      </c>
      <c r="AI55" s="3314" t="s">
        <v>2256</v>
      </c>
      <c r="AJ55" s="3315"/>
      <c r="AK55" s="3313">
        <f>LARGE(AK4:AK54,1)+1</f>
        <v>108</v>
      </c>
      <c r="AL55" s="3314" t="s">
        <v>2257</v>
      </c>
      <c r="AM55" s="594"/>
      <c r="AN55" s="594"/>
      <c r="AO55" s="4"/>
      <c r="AP55" s="3323" t="s">
        <v>2258</v>
      </c>
      <c r="AR55" s="3320"/>
      <c r="AS55" s="5"/>
      <c r="AV55" s="3320"/>
      <c r="AW55" s="3339"/>
      <c r="AX55" s="3339"/>
    </row>
    <row r="56" spans="2:50" ht="20.25" customHeight="1">
      <c r="B56" s="593"/>
      <c r="C56" s="593"/>
      <c r="D56" s="593"/>
      <c r="E56" s="593"/>
      <c r="F56" s="593"/>
      <c r="G56" s="593"/>
      <c r="H56" s="593"/>
      <c r="I56" s="593"/>
      <c r="J56" s="593"/>
      <c r="K56" s="593"/>
      <c r="L56" s="593"/>
      <c r="M56" s="593"/>
      <c r="N56" s="593"/>
      <c r="O56" s="593"/>
      <c r="P56" s="593"/>
      <c r="Q56" s="593"/>
      <c r="R56" s="593"/>
      <c r="S56" s="593"/>
      <c r="T56" s="593"/>
      <c r="V56" s="3317">
        <f>LARGE(V5:V55,1)+1</f>
        <v>49</v>
      </c>
      <c r="W56" s="3318" t="s">
        <v>903</v>
      </c>
      <c r="X56" s="3317">
        <f>LARGE(X5:X55,1)+1</f>
        <v>105</v>
      </c>
      <c r="Y56" s="3318" t="s">
        <v>948</v>
      </c>
      <c r="Z56" s="3317">
        <f>LARGE(Z5:Z55,1)+1</f>
        <v>156</v>
      </c>
      <c r="AA56" s="3318" t="s">
        <v>950</v>
      </c>
      <c r="AB56" s="3317">
        <f>LARGE(AB5:AB55,1)+1</f>
        <v>212</v>
      </c>
      <c r="AC56" s="3318" t="s">
        <v>705</v>
      </c>
      <c r="AD56" s="3317">
        <f>LARGE(AD5:AD55,1)+1</f>
        <v>266</v>
      </c>
      <c r="AE56" s="3318" t="s">
        <v>803</v>
      </c>
      <c r="AF56" s="3312"/>
      <c r="AG56" s="3312"/>
      <c r="AH56" s="3313">
        <f>LARGE(AH4:AH55,1)+1</f>
        <v>53</v>
      </c>
      <c r="AI56" s="3314" t="s">
        <v>2259</v>
      </c>
      <c r="AJ56" s="3315"/>
      <c r="AK56" s="3313">
        <f>LARGE(AK4:AK55,1)+1</f>
        <v>109</v>
      </c>
      <c r="AL56" s="3314" t="s">
        <v>2260</v>
      </c>
      <c r="AM56" s="594"/>
      <c r="AN56" s="594"/>
      <c r="AO56" s="4"/>
      <c r="AP56" s="3323" t="s">
        <v>2261</v>
      </c>
      <c r="AR56" s="3320">
        <v>1</v>
      </c>
      <c r="AS56" s="3324" t="s">
        <v>2262</v>
      </c>
      <c r="AV56" s="3320"/>
      <c r="AW56" s="3324" t="s">
        <v>2263</v>
      </c>
      <c r="AX56" s="3324"/>
    </row>
    <row r="57" spans="2:50" ht="20.25" customHeight="1">
      <c r="B57" s="593"/>
      <c r="C57" s="593"/>
      <c r="D57" s="593"/>
      <c r="E57" s="593"/>
      <c r="F57" s="593"/>
      <c r="G57" s="593"/>
      <c r="H57" s="593"/>
      <c r="I57" s="593"/>
      <c r="J57" s="593"/>
      <c r="K57" s="593"/>
      <c r="L57" s="593"/>
      <c r="M57" s="593"/>
      <c r="N57" s="593"/>
      <c r="O57" s="593"/>
      <c r="P57" s="593"/>
      <c r="Q57" s="593"/>
      <c r="R57" s="593"/>
      <c r="S57" s="593"/>
      <c r="T57" s="593"/>
      <c r="V57" s="3317">
        <f>LARGE(V5:V56,1)+1</f>
        <v>50</v>
      </c>
      <c r="W57" s="3318" t="s">
        <v>944</v>
      </c>
      <c r="X57" s="3317">
        <f>LARGE(X5:X56,1)+1</f>
        <v>106</v>
      </c>
      <c r="Y57" s="3318" t="s">
        <v>867</v>
      </c>
      <c r="Z57" s="3317">
        <f>LARGE(Z5:Z56,1)+1</f>
        <v>157</v>
      </c>
      <c r="AA57" s="3318" t="s">
        <v>722</v>
      </c>
      <c r="AB57" s="3317">
        <f>LARGE(AB5:AB56,1)+1</f>
        <v>213</v>
      </c>
      <c r="AC57" s="3318" t="s">
        <v>717</v>
      </c>
      <c r="AD57" s="3317">
        <f>LARGE(AD5:AD56,1)+1</f>
        <v>267</v>
      </c>
      <c r="AE57" s="3318" t="s">
        <v>951</v>
      </c>
      <c r="AF57" s="3312"/>
      <c r="AG57" s="3312"/>
      <c r="AH57" s="3313">
        <f>LARGE(AH4:AH56,1)+1</f>
        <v>54</v>
      </c>
      <c r="AI57" s="3314" t="s">
        <v>2264</v>
      </c>
      <c r="AJ57" s="3315"/>
      <c r="AK57" s="3313">
        <f>LARGE(AK4:AK56,1)+1</f>
        <v>110</v>
      </c>
      <c r="AL57" s="3314" t="s">
        <v>2265</v>
      </c>
      <c r="AM57" s="594"/>
      <c r="AN57" s="594"/>
      <c r="AO57" s="4"/>
      <c r="AP57" s="3323" t="s">
        <v>2266</v>
      </c>
      <c r="AR57" s="3320">
        <v>2</v>
      </c>
      <c r="AS57" s="3324" t="s">
        <v>2267</v>
      </c>
      <c r="AV57" s="3320">
        <v>9</v>
      </c>
      <c r="AW57" s="3324" t="s">
        <v>2268</v>
      </c>
      <c r="AX57" s="3324"/>
    </row>
    <row r="58" spans="2:50" ht="21" customHeight="1">
      <c r="B58" s="593"/>
      <c r="C58" s="593"/>
      <c r="D58" s="593"/>
      <c r="E58" s="593"/>
      <c r="F58" s="593"/>
      <c r="G58" s="593"/>
      <c r="H58" s="593"/>
      <c r="I58" s="593"/>
      <c r="J58" s="593"/>
      <c r="K58" s="593"/>
      <c r="L58" s="593"/>
      <c r="M58" s="593"/>
      <c r="N58" s="593"/>
      <c r="O58" s="593"/>
      <c r="P58" s="593"/>
      <c r="Q58" s="593"/>
      <c r="R58" s="593"/>
      <c r="S58" s="593"/>
      <c r="T58" s="593"/>
      <c r="V58" s="3317">
        <f>LARGE(V5:V57,1)+1</f>
        <v>51</v>
      </c>
      <c r="W58" s="3318" t="s">
        <v>910</v>
      </c>
      <c r="X58" s="3317">
        <f>LARGE(X5:X57,1)+1</f>
        <v>107</v>
      </c>
      <c r="Y58" s="3318" t="s">
        <v>694</v>
      </c>
      <c r="Z58" s="3317">
        <f>LARGE(Z5:Z57,1)+1</f>
        <v>158</v>
      </c>
      <c r="AA58" s="3318" t="s">
        <v>733</v>
      </c>
      <c r="AB58" s="3317">
        <f>LARGE(AB5:AB57,1)+1</f>
        <v>214</v>
      </c>
      <c r="AC58" s="3318" t="s">
        <v>730</v>
      </c>
      <c r="AD58" s="3317"/>
      <c r="AE58" s="3312"/>
      <c r="AF58" s="3312"/>
      <c r="AG58" s="3312"/>
      <c r="AH58" s="3313">
        <f>LARGE(AH4:AH57,1)+1</f>
        <v>55</v>
      </c>
      <c r="AI58" s="3314" t="s">
        <v>2269</v>
      </c>
      <c r="AJ58" s="3315"/>
      <c r="AK58" s="3313">
        <f>LARGE(AK4:AK57,1)+1</f>
        <v>111</v>
      </c>
      <c r="AL58" s="3314" t="s">
        <v>2270</v>
      </c>
      <c r="AM58" s="594"/>
      <c r="AN58" s="594"/>
      <c r="AO58" s="4"/>
      <c r="AP58" s="3323" t="s">
        <v>2271</v>
      </c>
      <c r="AR58" s="3320"/>
      <c r="AS58" s="5"/>
      <c r="AV58" s="3320">
        <v>10</v>
      </c>
      <c r="AW58" s="3324" t="s">
        <v>2272</v>
      </c>
      <c r="AX58" s="3324"/>
    </row>
    <row r="59" spans="2:50" ht="24" customHeight="1">
      <c r="V59" s="3317">
        <f>LARGE(V5:V58,1)+1</f>
        <v>52</v>
      </c>
      <c r="W59" s="3318" t="s">
        <v>914</v>
      </c>
      <c r="X59" s="3317">
        <f>LARGE(X5:X58,1)+1</f>
        <v>108</v>
      </c>
      <c r="Y59" s="3318" t="s">
        <v>953</v>
      </c>
      <c r="Z59" s="3317">
        <f>LARGE(Z5:Z58,1)+1</f>
        <v>159</v>
      </c>
      <c r="AA59" s="3318" t="s">
        <v>743</v>
      </c>
      <c r="AB59" s="3317">
        <f>LARGE(AB5:AB58,1)+1</f>
        <v>215</v>
      </c>
      <c r="AC59" s="3318" t="s">
        <v>930</v>
      </c>
      <c r="AD59" s="3317"/>
      <c r="AE59" s="3312"/>
      <c r="AF59" s="3312"/>
      <c r="AG59" s="3312"/>
      <c r="AH59" s="3313">
        <f>LARGE(AH4:AH58,1)+1</f>
        <v>56</v>
      </c>
      <c r="AI59" s="3314" t="s">
        <v>2273</v>
      </c>
      <c r="AJ59" s="3315"/>
      <c r="AK59" s="3313"/>
      <c r="AL59" s="3347"/>
      <c r="AM59" s="594"/>
      <c r="AN59" s="594"/>
      <c r="AO59" s="4"/>
      <c r="AP59" s="3323" t="s">
        <v>2274</v>
      </c>
      <c r="AR59" s="3320"/>
      <c r="AS59" s="5"/>
      <c r="AV59" s="3320">
        <v>11</v>
      </c>
      <c r="AW59" s="3324" t="s">
        <v>2275</v>
      </c>
      <c r="AX59" s="3324"/>
    </row>
    <row r="60" spans="2:50" ht="24" customHeight="1">
      <c r="V60" s="3317">
        <f>LARGE(V5:V59,1)+1</f>
        <v>53</v>
      </c>
      <c r="W60" s="3318" t="s">
        <v>2276</v>
      </c>
      <c r="X60" s="3317">
        <f>LARGE(X5:X59,1)+1</f>
        <v>109</v>
      </c>
      <c r="Y60" s="3318" t="s">
        <v>954</v>
      </c>
      <c r="Z60" s="3317">
        <f>LARGE(Z5:Z59,1)+1</f>
        <v>160</v>
      </c>
      <c r="AA60" s="3318" t="s">
        <v>752</v>
      </c>
      <c r="AB60" s="3317"/>
      <c r="AC60" s="3312"/>
      <c r="AD60" s="3317"/>
      <c r="AE60" s="3312"/>
      <c r="AF60" s="3312"/>
      <c r="AG60" s="3312"/>
      <c r="AH60" s="594"/>
      <c r="AI60" s="594"/>
      <c r="AJ60" s="594"/>
      <c r="AK60" s="594"/>
      <c r="AL60" s="594"/>
      <c r="AM60" s="594"/>
      <c r="AN60" s="594"/>
      <c r="AO60" s="4"/>
      <c r="AP60" s="3319" t="s">
        <v>729</v>
      </c>
      <c r="AR60" s="3320">
        <v>1</v>
      </c>
      <c r="AS60" s="3324" t="s">
        <v>2277</v>
      </c>
      <c r="AV60" s="3320">
        <v>12</v>
      </c>
      <c r="AW60" s="3324" t="s">
        <v>2278</v>
      </c>
      <c r="AX60" s="3324"/>
    </row>
    <row r="61" spans="2:50" ht="20.25" customHeight="1">
      <c r="V61" s="3317">
        <f>LARGE(V5:V60,1)+1</f>
        <v>54</v>
      </c>
      <c r="W61" s="3318" t="s">
        <v>918</v>
      </c>
      <c r="X61" s="3317">
        <f>LARGE(X5:X60,1)+1</f>
        <v>110</v>
      </c>
      <c r="Y61" s="3318" t="s">
        <v>873</v>
      </c>
      <c r="Z61" s="3317">
        <f>LARGE(Z5:Z60,1)+1</f>
        <v>161</v>
      </c>
      <c r="AA61" s="3318" t="s">
        <v>955</v>
      </c>
      <c r="AB61" s="3317"/>
      <c r="AC61" s="599" t="s">
        <v>933</v>
      </c>
      <c r="AD61" s="3317"/>
      <c r="AE61" s="3312"/>
      <c r="AF61" s="3312"/>
      <c r="AG61" s="3312"/>
      <c r="AH61" s="594"/>
      <c r="AI61" s="594"/>
      <c r="AJ61" s="594"/>
      <c r="AK61" s="594"/>
      <c r="AL61" s="594"/>
      <c r="AM61" s="594"/>
      <c r="AN61" s="594"/>
      <c r="AO61" s="4"/>
      <c r="AP61" s="3323" t="s">
        <v>2279</v>
      </c>
      <c r="AR61" s="3320">
        <v>2</v>
      </c>
      <c r="AS61" s="3324" t="s">
        <v>2280</v>
      </c>
      <c r="AV61" s="3320"/>
      <c r="AW61" s="3324"/>
      <c r="AX61" s="3324"/>
    </row>
    <row r="62" spans="2:50" ht="20.25" customHeight="1">
      <c r="V62" s="3317">
        <f>LARGE(V5:V61,1)+1</f>
        <v>55</v>
      </c>
      <c r="W62" s="3318" t="s">
        <v>952</v>
      </c>
      <c r="X62" s="3317">
        <f>LARGE(X5:X61,1)+1</f>
        <v>111</v>
      </c>
      <c r="Y62" s="3318" t="s">
        <v>880</v>
      </c>
      <c r="Z62" s="3317">
        <f>LARGE(Z5:Z61,1)+1</f>
        <v>162</v>
      </c>
      <c r="AA62" s="3318" t="s">
        <v>956</v>
      </c>
      <c r="AB62" s="3317">
        <f>LARGE(AB5:AB61,1)+1</f>
        <v>216</v>
      </c>
      <c r="AC62" s="3318" t="s">
        <v>936</v>
      </c>
      <c r="AD62" s="3317"/>
      <c r="AE62" s="3312"/>
      <c r="AF62" s="3312"/>
      <c r="AG62" s="3312"/>
      <c r="AH62" s="594"/>
      <c r="AI62" s="594"/>
      <c r="AJ62" s="594"/>
      <c r="AK62" s="594"/>
      <c r="AL62" s="594"/>
      <c r="AM62" s="594"/>
      <c r="AN62" s="594"/>
      <c r="AO62" s="4"/>
      <c r="AP62" s="3323" t="s">
        <v>2281</v>
      </c>
      <c r="AR62" s="3320">
        <v>3</v>
      </c>
      <c r="AS62" s="3324" t="s">
        <v>2282</v>
      </c>
      <c r="AV62" s="3325" t="s">
        <v>7</v>
      </c>
      <c r="AW62" s="3326" t="s">
        <v>2283</v>
      </c>
      <c r="AX62" s="3324"/>
    </row>
    <row r="63" spans="2:50" ht="20.25" customHeight="1">
      <c r="V63" s="594"/>
      <c r="W63" s="594"/>
      <c r="X63" s="3317">
        <f>LARGE(X5:X62,1)+1</f>
        <v>112</v>
      </c>
      <c r="Y63" s="3318" t="s">
        <v>887</v>
      </c>
      <c r="Z63" s="3317"/>
      <c r="AA63" s="594"/>
      <c r="AB63" s="3317"/>
      <c r="AC63" s="594"/>
      <c r="AD63" s="3317"/>
      <c r="AE63" s="594"/>
      <c r="AF63" s="594"/>
      <c r="AG63" s="594"/>
      <c r="AH63" s="594"/>
      <c r="AI63" s="594"/>
      <c r="AJ63" s="594"/>
      <c r="AK63" s="594"/>
      <c r="AL63" s="594"/>
      <c r="AM63" s="594"/>
      <c r="AN63" s="594"/>
      <c r="AO63" s="4"/>
      <c r="AP63" s="3333" t="s">
        <v>2284</v>
      </c>
      <c r="AR63" s="3320">
        <v>4</v>
      </c>
      <c r="AS63" s="3324" t="s">
        <v>2285</v>
      </c>
      <c r="AV63" s="3316">
        <v>1</v>
      </c>
      <c r="AW63" s="3328" t="s">
        <v>2286</v>
      </c>
      <c r="AX63" s="3328"/>
    </row>
    <row r="64" spans="2:50" ht="20.25" customHeight="1">
      <c r="V64" s="594"/>
      <c r="W64" s="594"/>
      <c r="X64" s="3334"/>
      <c r="Y64" s="594"/>
      <c r="Z64" s="594"/>
      <c r="AA64" s="594"/>
      <c r="AB64" s="594"/>
      <c r="AC64" s="594"/>
      <c r="AD64" s="594"/>
      <c r="AE64" s="594"/>
      <c r="AF64" s="594"/>
      <c r="AG64" s="594"/>
      <c r="AH64" s="594"/>
      <c r="AI64" s="594"/>
      <c r="AJ64" s="594"/>
      <c r="AK64" s="594"/>
      <c r="AL64" s="594"/>
      <c r="AM64" s="594"/>
      <c r="AN64" s="594"/>
      <c r="AO64" s="4"/>
      <c r="AP64" s="3333" t="s">
        <v>2287</v>
      </c>
      <c r="AR64" s="3320">
        <v>5</v>
      </c>
      <c r="AS64" s="3324" t="s">
        <v>2288</v>
      </c>
      <c r="AV64" s="3316"/>
      <c r="AW64" s="3328"/>
      <c r="AX64" s="3328"/>
    </row>
    <row r="65" spans="22:50" ht="20.25" customHeight="1">
      <c r="V65" s="594"/>
      <c r="W65" s="594"/>
      <c r="X65" s="3334"/>
      <c r="Y65" s="594"/>
      <c r="Z65" s="594"/>
      <c r="AA65" s="594"/>
      <c r="AB65" s="594"/>
      <c r="AC65" s="594"/>
      <c r="AD65" s="594"/>
      <c r="AE65" s="594"/>
      <c r="AF65" s="594"/>
      <c r="AG65" s="594"/>
      <c r="AH65" s="594"/>
      <c r="AI65" s="594"/>
      <c r="AJ65" s="594"/>
      <c r="AK65" s="594"/>
      <c r="AL65" s="594"/>
      <c r="AM65" s="594"/>
      <c r="AN65" s="594"/>
      <c r="AO65" s="4"/>
      <c r="AP65" s="3323" t="s">
        <v>2289</v>
      </c>
      <c r="AR65" s="3320">
        <v>6</v>
      </c>
      <c r="AS65" s="3324" t="s">
        <v>2290</v>
      </c>
      <c r="AV65" s="3320">
        <v>2</v>
      </c>
      <c r="AW65" s="3324" t="s">
        <v>2291</v>
      </c>
      <c r="AX65" s="3324"/>
    </row>
    <row r="66" spans="22:50" ht="20.25" customHeight="1">
      <c r="V66" s="594"/>
      <c r="W66" s="1230" t="s">
        <v>1456</v>
      </c>
      <c r="X66" s="2120" t="s">
        <v>2292</v>
      </c>
      <c r="Y66" s="3348"/>
      <c r="Z66" s="594"/>
      <c r="AA66" s="594"/>
      <c r="AB66" s="594"/>
      <c r="AC66" s="594"/>
      <c r="AD66" s="594"/>
      <c r="AE66" s="594"/>
      <c r="AF66" s="594"/>
      <c r="AG66" s="594"/>
      <c r="AH66" s="594"/>
      <c r="AI66" s="594"/>
      <c r="AJ66" s="594"/>
      <c r="AK66" s="594"/>
      <c r="AL66" s="594"/>
      <c r="AM66" s="594"/>
      <c r="AN66" s="594"/>
      <c r="AO66" s="4"/>
      <c r="AP66" s="3323" t="s">
        <v>2293</v>
      </c>
      <c r="AR66" s="3320">
        <v>7</v>
      </c>
      <c r="AS66" s="3324" t="s">
        <v>2294</v>
      </c>
      <c r="AV66" s="3320">
        <v>3</v>
      </c>
      <c r="AW66" s="3324" t="s">
        <v>2295</v>
      </c>
      <c r="AX66" s="3324"/>
    </row>
    <row r="67" spans="22:50" ht="20.25" customHeight="1">
      <c r="V67" s="594"/>
      <c r="W67" s="1230" t="s">
        <v>1456</v>
      </c>
      <c r="X67" s="2120" t="s">
        <v>2296</v>
      </c>
      <c r="Y67" s="3348"/>
      <c r="Z67" s="594"/>
      <c r="AA67" s="594"/>
      <c r="AB67" s="594"/>
      <c r="AC67" s="594"/>
      <c r="AD67" s="594"/>
      <c r="AE67" s="594"/>
      <c r="AF67" s="594"/>
      <c r="AG67" s="594"/>
      <c r="AH67" s="594"/>
      <c r="AI67" s="594"/>
      <c r="AJ67" s="594"/>
      <c r="AK67" s="594"/>
      <c r="AL67" s="594"/>
      <c r="AM67" s="594"/>
      <c r="AN67" s="594"/>
      <c r="AO67" s="4"/>
      <c r="AP67" s="3319" t="s">
        <v>367</v>
      </c>
      <c r="AR67" s="3320">
        <v>8</v>
      </c>
      <c r="AS67" s="3324" t="s">
        <v>2297</v>
      </c>
      <c r="AV67" s="3320">
        <v>4</v>
      </c>
      <c r="AW67" s="3324" t="s">
        <v>2298</v>
      </c>
      <c r="AX67" s="3324"/>
    </row>
    <row r="68" spans="22:50" ht="27" customHeight="1">
      <c r="V68" s="594"/>
      <c r="W68" s="1230" t="s">
        <v>2299</v>
      </c>
      <c r="X68" s="2120" t="s">
        <v>2300</v>
      </c>
      <c r="Y68" s="3349"/>
      <c r="Z68" s="594"/>
      <c r="AA68" s="594"/>
      <c r="AB68" s="594"/>
      <c r="AC68" s="594"/>
      <c r="AD68" s="594"/>
      <c r="AE68" s="594"/>
      <c r="AF68" s="594"/>
      <c r="AG68" s="594"/>
      <c r="AH68" s="594"/>
      <c r="AI68" s="594"/>
      <c r="AJ68" s="594"/>
      <c r="AK68" s="594"/>
      <c r="AL68" s="594"/>
      <c r="AM68" s="594"/>
      <c r="AN68" s="594"/>
      <c r="AO68" s="4"/>
      <c r="AP68" s="3323" t="s">
        <v>2301</v>
      </c>
      <c r="AR68" s="3320">
        <v>9</v>
      </c>
      <c r="AS68" s="3324" t="s">
        <v>2302</v>
      </c>
      <c r="AV68" s="3320">
        <v>5</v>
      </c>
      <c r="AW68" s="3324" t="s">
        <v>2303</v>
      </c>
      <c r="AX68" s="3324"/>
    </row>
    <row r="69" spans="22:50" ht="18.75">
      <c r="V69" s="594"/>
      <c r="W69" s="594"/>
      <c r="X69" s="594"/>
      <c r="Y69" s="594"/>
      <c r="Z69" s="594"/>
      <c r="AA69" s="594"/>
      <c r="AB69" s="594"/>
      <c r="AC69" s="594"/>
      <c r="AD69" s="594"/>
      <c r="AE69" s="594"/>
      <c r="AF69" s="594"/>
      <c r="AG69" s="594"/>
      <c r="AH69" s="594"/>
      <c r="AI69" s="594"/>
      <c r="AJ69" s="594"/>
      <c r="AK69" s="594"/>
      <c r="AL69" s="594"/>
      <c r="AM69" s="594"/>
      <c r="AN69" s="594"/>
      <c r="AO69" s="4"/>
      <c r="AP69" s="3323" t="s">
        <v>2304</v>
      </c>
      <c r="AR69" s="3320">
        <v>10</v>
      </c>
      <c r="AS69" s="3324" t="s">
        <v>2305</v>
      </c>
      <c r="AV69" s="3320"/>
      <c r="AW69" s="3324"/>
      <c r="AX69" s="3324"/>
    </row>
    <row r="70" spans="22:50" ht="30">
      <c r="V70" s="594"/>
      <c r="W70" s="594"/>
      <c r="X70" s="594"/>
      <c r="Y70" s="594"/>
      <c r="Z70" s="594"/>
      <c r="AA70" s="594"/>
      <c r="AB70" s="594"/>
      <c r="AC70" s="594"/>
      <c r="AD70" s="594"/>
      <c r="AE70" s="594"/>
      <c r="AF70" s="594"/>
      <c r="AG70" s="594"/>
      <c r="AH70" s="594"/>
      <c r="AI70" s="594"/>
      <c r="AJ70" s="594"/>
      <c r="AK70" s="594"/>
      <c r="AL70" s="594"/>
      <c r="AM70" s="594"/>
      <c r="AN70" s="594"/>
      <c r="AO70" s="4"/>
      <c r="AP70" s="3319" t="s">
        <v>224</v>
      </c>
      <c r="AR70" s="3320">
        <v>11</v>
      </c>
      <c r="AS70" s="3324" t="s">
        <v>2306</v>
      </c>
      <c r="AV70" s="3325" t="s">
        <v>8</v>
      </c>
      <c r="AW70" s="3326" t="s">
        <v>905</v>
      </c>
      <c r="AX70" s="3324"/>
    </row>
    <row r="71" spans="22:50" ht="18.75">
      <c r="V71" s="594"/>
      <c r="W71" s="594"/>
      <c r="X71" s="594"/>
      <c r="Y71" s="594"/>
      <c r="Z71" s="594"/>
      <c r="AA71" s="594"/>
      <c r="AB71" s="594"/>
      <c r="AC71" s="594"/>
      <c r="AD71" s="594"/>
      <c r="AE71" s="594"/>
      <c r="AF71" s="594"/>
      <c r="AG71" s="594"/>
      <c r="AH71" s="594"/>
      <c r="AI71" s="594"/>
      <c r="AJ71" s="594"/>
      <c r="AK71" s="594"/>
      <c r="AL71" s="594"/>
      <c r="AM71" s="594"/>
      <c r="AN71" s="594"/>
      <c r="AO71" s="4"/>
      <c r="AP71" s="3323" t="s">
        <v>2307</v>
      </c>
      <c r="AR71" s="3320">
        <v>12</v>
      </c>
      <c r="AS71" s="3324" t="s">
        <v>2308</v>
      </c>
      <c r="AV71" s="3320">
        <v>1</v>
      </c>
      <c r="AW71" s="3324" t="s">
        <v>2309</v>
      </c>
      <c r="AX71" s="3324"/>
    </row>
    <row r="72" spans="22:50" ht="18.75">
      <c r="V72" s="594"/>
      <c r="W72" s="594"/>
      <c r="X72" s="594"/>
      <c r="Y72" s="594"/>
      <c r="Z72" s="594"/>
      <c r="AA72" s="594"/>
      <c r="AB72" s="594"/>
      <c r="AC72" s="594"/>
      <c r="AD72" s="594"/>
      <c r="AE72" s="594"/>
      <c r="AF72" s="594"/>
      <c r="AG72" s="594"/>
      <c r="AH72" s="594"/>
      <c r="AI72" s="594"/>
      <c r="AJ72" s="594"/>
      <c r="AK72" s="594"/>
      <c r="AL72" s="594"/>
      <c r="AM72" s="594"/>
      <c r="AN72" s="594"/>
      <c r="AO72" s="4"/>
      <c r="AP72" s="3323" t="s">
        <v>2310</v>
      </c>
      <c r="AR72" s="3320"/>
      <c r="AS72" s="5"/>
      <c r="AV72" s="3320">
        <v>2</v>
      </c>
      <c r="AW72" s="3324" t="s">
        <v>2311</v>
      </c>
      <c r="AX72" s="3324"/>
    </row>
    <row r="73" spans="22:50" ht="30">
      <c r="V73" s="594"/>
      <c r="W73" s="594"/>
      <c r="X73" s="594"/>
      <c r="Y73" s="594"/>
      <c r="Z73" s="594"/>
      <c r="AA73" s="594"/>
      <c r="AB73" s="594"/>
      <c r="AC73" s="594"/>
      <c r="AD73" s="594"/>
      <c r="AE73" s="594"/>
      <c r="AF73" s="594"/>
      <c r="AG73" s="594"/>
      <c r="AH73" s="594"/>
      <c r="AI73" s="594"/>
      <c r="AJ73" s="594"/>
      <c r="AK73" s="594"/>
      <c r="AL73" s="594"/>
      <c r="AM73" s="594"/>
      <c r="AN73" s="594"/>
      <c r="AO73" s="4"/>
      <c r="AP73" s="3319" t="s">
        <v>395</v>
      </c>
      <c r="AR73" s="3320"/>
      <c r="AS73" s="5"/>
      <c r="AV73" s="3320">
        <v>3</v>
      </c>
      <c r="AW73" s="3324" t="s">
        <v>2312</v>
      </c>
      <c r="AX73" s="3324"/>
    </row>
    <row r="74" spans="22:50" ht="18.75">
      <c r="V74" s="594"/>
      <c r="Z74" s="594"/>
      <c r="AA74" s="594"/>
      <c r="AB74" s="594"/>
      <c r="AC74" s="594"/>
      <c r="AD74" s="594"/>
      <c r="AE74" s="594"/>
      <c r="AF74" s="594"/>
      <c r="AG74" s="594"/>
      <c r="AH74" s="594"/>
      <c r="AI74" s="594"/>
      <c r="AJ74" s="594"/>
      <c r="AK74" s="594"/>
      <c r="AL74" s="594"/>
      <c r="AN74" s="594"/>
      <c r="AO74" s="4"/>
      <c r="AP74" s="3323" t="s">
        <v>2313</v>
      </c>
      <c r="AR74" s="3320">
        <v>1</v>
      </c>
      <c r="AS74" s="3324" t="s">
        <v>2314</v>
      </c>
      <c r="AV74" s="3316">
        <v>4</v>
      </c>
      <c r="AW74" s="3350" t="s">
        <v>2315</v>
      </c>
      <c r="AX74" s="3350"/>
    </row>
    <row r="75" spans="22:50" ht="18.75">
      <c r="V75" s="594"/>
      <c r="Z75" s="594"/>
      <c r="AA75" s="594"/>
      <c r="AB75" s="594"/>
      <c r="AC75" s="594"/>
      <c r="AD75" s="594"/>
      <c r="AE75" s="594"/>
      <c r="AF75" s="594"/>
      <c r="AG75" s="594"/>
      <c r="AH75" s="594"/>
      <c r="AI75" s="594"/>
      <c r="AJ75" s="594"/>
      <c r="AK75" s="594"/>
      <c r="AL75" s="594"/>
      <c r="AN75" s="594"/>
      <c r="AO75" s="4"/>
      <c r="AP75" s="3323" t="s">
        <v>2316</v>
      </c>
      <c r="AR75" s="3320">
        <v>2</v>
      </c>
      <c r="AS75" s="3324" t="s">
        <v>2317</v>
      </c>
      <c r="AV75" s="3316"/>
      <c r="AW75" s="3350"/>
      <c r="AX75" s="3350"/>
    </row>
    <row r="76" spans="22:50" ht="18.75">
      <c r="V76" s="594"/>
      <c r="Z76" s="594"/>
      <c r="AA76" s="594"/>
      <c r="AB76" s="594"/>
      <c r="AC76" s="594"/>
      <c r="AD76" s="594"/>
      <c r="AE76" s="594"/>
      <c r="AF76" s="594"/>
      <c r="AG76" s="594"/>
      <c r="AH76" s="594"/>
      <c r="AI76" s="594"/>
      <c r="AJ76" s="594"/>
      <c r="AK76" s="594"/>
      <c r="AL76" s="594"/>
      <c r="AN76" s="594"/>
      <c r="AO76" s="4"/>
      <c r="AP76" s="3323" t="s">
        <v>2318</v>
      </c>
      <c r="AR76" s="3320">
        <v>3</v>
      </c>
      <c r="AS76" s="3324" t="s">
        <v>2319</v>
      </c>
      <c r="AV76" s="3320"/>
      <c r="AW76" s="3324"/>
      <c r="AX76" s="3324"/>
    </row>
    <row r="77" spans="22:50" ht="18.75">
      <c r="AN77" s="594"/>
      <c r="AO77" s="4"/>
      <c r="AP77" s="3323" t="s">
        <v>2320</v>
      </c>
      <c r="AR77" s="3320">
        <v>4</v>
      </c>
      <c r="AS77" s="3324" t="s">
        <v>2321</v>
      </c>
      <c r="AV77" s="3325" t="s">
        <v>9</v>
      </c>
      <c r="AW77" s="3326" t="s">
        <v>2322</v>
      </c>
      <c r="AX77" s="3324"/>
    </row>
    <row r="78" spans="22:50" ht="18.75">
      <c r="AN78" s="594"/>
      <c r="AO78" s="4"/>
      <c r="AP78" s="3333" t="s">
        <v>2323</v>
      </c>
      <c r="AR78" s="3320">
        <v>5</v>
      </c>
      <c r="AS78" s="3324" t="s">
        <v>2324</v>
      </c>
      <c r="AV78" s="3320">
        <v>1</v>
      </c>
      <c r="AW78" s="3324" t="s">
        <v>2325</v>
      </c>
      <c r="AX78" s="3324"/>
    </row>
    <row r="79" spans="22:50" ht="18.75">
      <c r="AN79" s="594"/>
      <c r="AO79" s="4"/>
      <c r="AP79" s="3333" t="s">
        <v>2326</v>
      </c>
      <c r="AR79" s="3320">
        <v>6</v>
      </c>
      <c r="AS79" s="3324" t="s">
        <v>2327</v>
      </c>
      <c r="AV79" s="3320">
        <v>2</v>
      </c>
      <c r="AW79" s="3328" t="s">
        <v>2328</v>
      </c>
      <c r="AX79" s="3328"/>
    </row>
    <row r="80" spans="22:50" ht="18.75">
      <c r="AN80" s="594"/>
      <c r="AO80" s="4"/>
      <c r="AP80" s="3323" t="s">
        <v>2329</v>
      </c>
      <c r="AR80" s="3320">
        <v>7</v>
      </c>
      <c r="AS80" s="3324" t="s">
        <v>2330</v>
      </c>
      <c r="AV80" s="3320">
        <v>3</v>
      </c>
      <c r="AW80" s="3328"/>
      <c r="AX80" s="3328"/>
    </row>
    <row r="81" spans="40:50" ht="30">
      <c r="AN81" s="594"/>
      <c r="AO81" s="4"/>
      <c r="AP81" s="3319" t="s">
        <v>868</v>
      </c>
      <c r="AR81" s="3320">
        <v>8</v>
      </c>
      <c r="AS81" s="3324" t="s">
        <v>2331</v>
      </c>
      <c r="AV81" s="3320"/>
      <c r="AW81" s="3324"/>
      <c r="AX81" s="3324"/>
    </row>
    <row r="82" spans="40:50" ht="18.75">
      <c r="AN82" s="594"/>
      <c r="AO82" s="4"/>
      <c r="AP82" s="3323" t="s">
        <v>2332</v>
      </c>
      <c r="AR82" s="3320">
        <v>9</v>
      </c>
      <c r="AS82" s="3324" t="s">
        <v>2333</v>
      </c>
      <c r="AV82" s="3351" t="s">
        <v>2334</v>
      </c>
      <c r="AW82" s="3352" t="s">
        <v>2335</v>
      </c>
      <c r="AX82" s="3324"/>
    </row>
    <row r="83" spans="40:50" ht="30">
      <c r="AN83" s="594"/>
      <c r="AO83" s="4"/>
      <c r="AP83" s="3319" t="s">
        <v>397</v>
      </c>
      <c r="AR83" s="3320">
        <v>10</v>
      </c>
      <c r="AS83" s="3324" t="s">
        <v>2104</v>
      </c>
      <c r="AV83" s="3351" t="s">
        <v>2336</v>
      </c>
      <c r="AW83" s="3328" t="s">
        <v>2337</v>
      </c>
      <c r="AX83" s="3328"/>
    </row>
    <row r="84" spans="40:50" ht="25.5">
      <c r="AN84" s="594"/>
      <c r="AO84" s="4"/>
      <c r="AP84" s="3323" t="s">
        <v>2338</v>
      </c>
      <c r="AR84" s="3320">
        <v>11</v>
      </c>
      <c r="AS84" s="3324" t="s">
        <v>2339</v>
      </c>
      <c r="AV84" s="3320"/>
      <c r="AW84" s="3328"/>
      <c r="AX84" s="3328"/>
    </row>
    <row r="85" spans="40:50" ht="18.75">
      <c r="AN85" s="594"/>
      <c r="AO85" s="4"/>
      <c r="AP85" s="3323" t="s">
        <v>2340</v>
      </c>
      <c r="AR85" s="3320">
        <v>12</v>
      </c>
      <c r="AS85" s="3324" t="s">
        <v>2341</v>
      </c>
      <c r="AV85" s="3351" t="s">
        <v>2342</v>
      </c>
      <c r="AW85" s="3328" t="s">
        <v>2343</v>
      </c>
      <c r="AX85" s="3328"/>
    </row>
    <row r="86" spans="40:50" ht="18.75">
      <c r="AN86" s="594"/>
      <c r="AO86" s="4"/>
      <c r="AP86" s="3323" t="s">
        <v>2344</v>
      </c>
      <c r="AR86" s="3320">
        <v>13</v>
      </c>
      <c r="AS86" s="3324" t="s">
        <v>2345</v>
      </c>
      <c r="AV86" s="3320"/>
      <c r="AW86" s="3328"/>
      <c r="AX86" s="3328"/>
    </row>
    <row r="87" spans="40:50" ht="18.75">
      <c r="AN87" s="594"/>
      <c r="AO87" s="4"/>
      <c r="AP87" s="3323" t="s">
        <v>2346</v>
      </c>
      <c r="AR87" s="3320">
        <v>14</v>
      </c>
      <c r="AS87" s="3324" t="s">
        <v>2347</v>
      </c>
      <c r="AV87" s="3351" t="s">
        <v>2348</v>
      </c>
      <c r="AW87" s="3324" t="s">
        <v>2349</v>
      </c>
      <c r="AX87" s="3324"/>
    </row>
    <row r="88" spans="40:50" ht="18.75">
      <c r="AN88" s="594"/>
      <c r="AO88" s="4"/>
      <c r="AP88" s="3323" t="s">
        <v>2350</v>
      </c>
      <c r="AR88" s="3320">
        <v>15</v>
      </c>
      <c r="AS88" s="3324" t="s">
        <v>2351</v>
      </c>
      <c r="AV88" s="3351">
        <v>1</v>
      </c>
      <c r="AW88" s="3324" t="s">
        <v>2352</v>
      </c>
      <c r="AX88" s="3324"/>
    </row>
    <row r="89" spans="40:50" ht="18.75">
      <c r="AN89" s="594"/>
      <c r="AO89" s="4"/>
      <c r="AP89" s="3323" t="s">
        <v>2353</v>
      </c>
      <c r="AR89" s="3320">
        <v>16</v>
      </c>
      <c r="AS89" s="3324" t="s">
        <v>2354</v>
      </c>
      <c r="AV89" s="3351">
        <v>2</v>
      </c>
      <c r="AW89" s="3324" t="s">
        <v>2355</v>
      </c>
      <c r="AX89" s="3324"/>
    </row>
    <row r="90" spans="40:50" ht="25.5">
      <c r="AN90" s="594"/>
      <c r="AO90" s="4"/>
      <c r="AP90" s="3323" t="s">
        <v>2356</v>
      </c>
      <c r="AR90" s="3320"/>
      <c r="AS90" s="5"/>
      <c r="AV90" s="3351">
        <v>3</v>
      </c>
      <c r="AW90" s="3324" t="s">
        <v>2357</v>
      </c>
      <c r="AX90" s="3324"/>
    </row>
    <row r="91" spans="40:50" ht="18.75">
      <c r="AN91" s="594"/>
      <c r="AO91" s="4"/>
      <c r="AP91" s="3323" t="s">
        <v>2358</v>
      </c>
      <c r="AR91" s="3320"/>
      <c r="AS91" s="5"/>
      <c r="AV91" s="3351">
        <v>4</v>
      </c>
      <c r="AW91" s="3324" t="s">
        <v>2359</v>
      </c>
      <c r="AX91" s="3324"/>
    </row>
    <row r="92" spans="40:50" ht="25.5">
      <c r="AN92" s="594"/>
      <c r="AO92" s="4"/>
      <c r="AP92" s="3323" t="s">
        <v>2360</v>
      </c>
      <c r="AR92" s="3320">
        <v>1</v>
      </c>
      <c r="AS92" s="3324" t="s">
        <v>2361</v>
      </c>
      <c r="AV92" s="3320"/>
      <c r="AW92" s="3324"/>
      <c r="AX92" s="3324"/>
    </row>
    <row r="93" spans="40:50" ht="30">
      <c r="AN93" s="594"/>
      <c r="AO93" s="4"/>
      <c r="AP93" s="3319" t="s">
        <v>635</v>
      </c>
      <c r="AR93" s="3320">
        <v>2</v>
      </c>
      <c r="AS93" s="3324" t="s">
        <v>2362</v>
      </c>
      <c r="AV93" s="3320"/>
      <c r="AW93" s="3324"/>
      <c r="AX93" s="3324"/>
    </row>
    <row r="94" spans="40:50" ht="18.75">
      <c r="AN94" s="594"/>
      <c r="AO94" s="4"/>
      <c r="AP94" s="3323" t="s">
        <v>2363</v>
      </c>
      <c r="AR94" s="3320">
        <v>3</v>
      </c>
      <c r="AS94" s="3324" t="s">
        <v>2364</v>
      </c>
      <c r="AV94" s="3320"/>
      <c r="AW94" s="3350" t="s">
        <v>2365</v>
      </c>
      <c r="AX94" s="3350"/>
    </row>
    <row r="95" spans="40:50" ht="18.75">
      <c r="AN95" s="594"/>
      <c r="AO95" s="4"/>
      <c r="AP95" s="3323" t="s">
        <v>2366</v>
      </c>
      <c r="AR95" s="3320">
        <v>4</v>
      </c>
      <c r="AS95" s="3324" t="s">
        <v>2367</v>
      </c>
      <c r="AV95" s="3320"/>
      <c r="AW95" s="3350"/>
      <c r="AX95" s="3350"/>
    </row>
    <row r="96" spans="40:50" ht="18.75">
      <c r="AN96" s="594"/>
      <c r="AO96" s="4"/>
      <c r="AP96" s="3323" t="s">
        <v>2368</v>
      </c>
      <c r="AR96" s="3320">
        <v>5</v>
      </c>
      <c r="AS96" s="3324" t="s">
        <v>2369</v>
      </c>
      <c r="AV96" s="3320"/>
      <c r="AW96" s="3350" t="s">
        <v>2370</v>
      </c>
      <c r="AX96" s="3350"/>
    </row>
    <row r="97" spans="40:50" ht="18.75">
      <c r="AN97" s="594"/>
      <c r="AO97" s="4"/>
      <c r="AP97" s="3323" t="s">
        <v>2371</v>
      </c>
      <c r="AR97" s="3320">
        <v>6</v>
      </c>
      <c r="AS97" s="3324" t="s">
        <v>2372</v>
      </c>
      <c r="AV97" s="3320"/>
      <c r="AW97" s="3350"/>
      <c r="AX97" s="3350"/>
    </row>
    <row r="98" spans="40:50" ht="30">
      <c r="AN98" s="594"/>
      <c r="AO98" s="4"/>
      <c r="AP98" s="3319" t="s">
        <v>374</v>
      </c>
      <c r="AR98" s="3320">
        <v>7</v>
      </c>
      <c r="AS98" s="3324" t="s">
        <v>2373</v>
      </c>
      <c r="AV98" s="3320"/>
      <c r="AW98" s="3350"/>
      <c r="AX98" s="3350"/>
    </row>
    <row r="99" spans="40:50" ht="18.75">
      <c r="AN99" s="594"/>
      <c r="AO99" s="4"/>
      <c r="AP99" s="3323" t="s">
        <v>2374</v>
      </c>
      <c r="AR99" s="3320">
        <v>8</v>
      </c>
      <c r="AS99" s="3324" t="s">
        <v>2375</v>
      </c>
      <c r="AV99" s="3320"/>
      <c r="AW99" s="3353" t="s">
        <v>2376</v>
      </c>
      <c r="AX99" s="3324"/>
    </row>
    <row r="100" spans="40:50" ht="30">
      <c r="AN100" s="594"/>
      <c r="AO100" s="4"/>
      <c r="AP100" s="3319" t="s">
        <v>637</v>
      </c>
      <c r="AR100" s="3320">
        <v>9</v>
      </c>
      <c r="AS100" s="3324" t="s">
        <v>2377</v>
      </c>
      <c r="AV100" s="3320"/>
      <c r="AW100" s="3354" t="s">
        <v>2378</v>
      </c>
      <c r="AX100" s="3354"/>
    </row>
    <row r="101" spans="40:50" ht="18.75">
      <c r="AN101" s="594"/>
      <c r="AO101" s="4"/>
      <c r="AP101" s="3323" t="s">
        <v>2379</v>
      </c>
      <c r="AR101" s="3320">
        <v>10</v>
      </c>
      <c r="AS101" s="3324" t="s">
        <v>2380</v>
      </c>
      <c r="AV101" s="3320"/>
      <c r="AW101" s="3354" t="s">
        <v>2381</v>
      </c>
      <c r="AX101" s="3354"/>
    </row>
    <row r="102" spans="40:50" ht="18.75">
      <c r="AN102" s="594"/>
      <c r="AO102" s="4"/>
      <c r="AP102" s="4"/>
      <c r="AR102" s="3320">
        <v>11</v>
      </c>
      <c r="AS102" s="3324" t="s">
        <v>2382</v>
      </c>
      <c r="AV102" s="3320"/>
      <c r="AW102" s="3354" t="s">
        <v>2383</v>
      </c>
      <c r="AX102" s="3354"/>
    </row>
    <row r="103" spans="40:50" ht="18.75">
      <c r="AN103" s="594"/>
      <c r="AO103" s="4"/>
      <c r="AP103" s="3323" t="s">
        <v>2384</v>
      </c>
      <c r="AR103" s="3320">
        <v>12</v>
      </c>
      <c r="AS103" s="3324" t="s">
        <v>2385</v>
      </c>
      <c r="AV103" s="3320"/>
      <c r="AW103" s="3324"/>
      <c r="AX103" s="3324"/>
    </row>
    <row r="104" spans="40:50" ht="18.75">
      <c r="AN104" s="594"/>
      <c r="AO104" s="4"/>
      <c r="AP104" s="3323" t="s">
        <v>2386</v>
      </c>
      <c r="AR104" s="3320">
        <v>13</v>
      </c>
      <c r="AS104" s="3324" t="s">
        <v>2387</v>
      </c>
    </row>
    <row r="105" spans="40:50" ht="18.75">
      <c r="AN105" s="594"/>
      <c r="AO105" s="4"/>
      <c r="AP105" s="3333" t="s">
        <v>2388</v>
      </c>
      <c r="AR105" s="3320">
        <v>14</v>
      </c>
      <c r="AS105" s="3324" t="s">
        <v>2389</v>
      </c>
    </row>
    <row r="106" spans="40:50" ht="18.75">
      <c r="AN106" s="594"/>
      <c r="AO106" s="4"/>
      <c r="AP106" s="3333" t="s">
        <v>2390</v>
      </c>
      <c r="AR106" s="3320">
        <v>15</v>
      </c>
      <c r="AS106" s="3324" t="s">
        <v>2391</v>
      </c>
    </row>
    <row r="107" spans="40:50" ht="30">
      <c r="AN107" s="594"/>
      <c r="AO107" s="4"/>
      <c r="AP107" s="3319" t="s">
        <v>782</v>
      </c>
      <c r="AR107" s="3320"/>
      <c r="AS107" s="3324"/>
    </row>
    <row r="108" spans="40:50" ht="18.75">
      <c r="AN108" s="594"/>
      <c r="AO108" s="4"/>
      <c r="AP108" s="3323" t="s">
        <v>2392</v>
      </c>
      <c r="AR108" s="3320"/>
      <c r="AS108" s="5"/>
    </row>
    <row r="109" spans="40:50" ht="30">
      <c r="AN109" s="594"/>
      <c r="AO109" s="4"/>
      <c r="AP109" s="3319" t="s">
        <v>893</v>
      </c>
      <c r="AR109" s="3320">
        <v>1</v>
      </c>
      <c r="AS109" s="3324" t="s">
        <v>2393</v>
      </c>
    </row>
    <row r="110" spans="40:50" ht="18.75">
      <c r="AN110" s="594"/>
      <c r="AO110" s="4"/>
      <c r="AP110" s="3323" t="s">
        <v>2394</v>
      </c>
      <c r="AR110" s="3320">
        <v>2</v>
      </c>
      <c r="AS110" s="3324" t="s">
        <v>2395</v>
      </c>
    </row>
    <row r="111" spans="40:50" ht="18.75">
      <c r="AN111" s="594"/>
      <c r="AO111" s="4"/>
      <c r="AP111" s="3323" t="s">
        <v>2396</v>
      </c>
      <c r="AR111" s="3320">
        <v>3</v>
      </c>
      <c r="AS111" s="3324" t="s">
        <v>2397</v>
      </c>
    </row>
    <row r="112" spans="40:50" ht="18.75">
      <c r="AN112" s="594"/>
      <c r="AO112" s="4"/>
      <c r="AP112" s="4"/>
      <c r="AR112" s="3320">
        <v>4</v>
      </c>
      <c r="AS112" s="3324" t="s">
        <v>2398</v>
      </c>
    </row>
    <row r="113" spans="40:45" ht="18.75">
      <c r="AN113" s="594"/>
      <c r="AO113" s="4"/>
      <c r="AP113" s="4"/>
      <c r="AR113" s="3320">
        <v>5</v>
      </c>
      <c r="AS113" s="3324" t="s">
        <v>2399</v>
      </c>
    </row>
    <row r="114" spans="40:45" ht="18.75">
      <c r="AN114" s="594"/>
      <c r="AO114" s="1230" t="s">
        <v>1456</v>
      </c>
      <c r="AP114" s="3355" t="s">
        <v>2400</v>
      </c>
      <c r="AR114" s="3320">
        <v>6</v>
      </c>
      <c r="AS114" s="3324" t="s">
        <v>2401</v>
      </c>
    </row>
    <row r="115" spans="40:45" ht="18.75">
      <c r="AN115" s="594"/>
      <c r="AO115" s="3356"/>
      <c r="AP115" s="3355"/>
      <c r="AR115" s="3320">
        <v>7</v>
      </c>
      <c r="AS115" s="3324" t="s">
        <v>2402</v>
      </c>
    </row>
    <row r="116" spans="40:45" ht="18.75">
      <c r="AN116" s="594"/>
      <c r="AO116" s="1230" t="s">
        <v>1456</v>
      </c>
      <c r="AP116" s="3355" t="s">
        <v>2403</v>
      </c>
      <c r="AR116" s="3320">
        <v>8</v>
      </c>
      <c r="AS116" s="3324" t="s">
        <v>2404</v>
      </c>
    </row>
    <row r="117" spans="40:45" ht="18.75">
      <c r="AN117" s="594"/>
      <c r="AP117" s="4"/>
      <c r="AR117" s="3320"/>
      <c r="AS117" s="5"/>
    </row>
    <row r="118" spans="40:45" ht="18.75">
      <c r="AN118" s="594"/>
      <c r="AO118" s="1230" t="s">
        <v>1456</v>
      </c>
      <c r="AP118" s="3355" t="s">
        <v>2405</v>
      </c>
      <c r="AR118" s="3320"/>
      <c r="AS118" s="5"/>
    </row>
    <row r="119" spans="40:45" ht="18.75">
      <c r="AN119" s="594"/>
      <c r="AR119" s="3320">
        <v>1</v>
      </c>
      <c r="AS119" s="3324" t="s">
        <v>2406</v>
      </c>
    </row>
    <row r="120" spans="40:45" ht="18.75">
      <c r="AN120" s="594"/>
      <c r="AO120" s="1230" t="s">
        <v>1456</v>
      </c>
      <c r="AP120" s="3355" t="s">
        <v>2407</v>
      </c>
      <c r="AR120" s="3320">
        <v>2</v>
      </c>
      <c r="AS120" s="3324" t="s">
        <v>2408</v>
      </c>
    </row>
    <row r="121" spans="40:45" ht="18.75">
      <c r="AN121" s="594"/>
      <c r="AR121" s="3320">
        <v>3</v>
      </c>
      <c r="AS121" s="3324" t="s">
        <v>2409</v>
      </c>
    </row>
    <row r="122" spans="40:45" ht="18.75">
      <c r="AN122" s="594"/>
      <c r="AO122" s="1230" t="s">
        <v>1456</v>
      </c>
      <c r="AP122" s="3355" t="s">
        <v>2410</v>
      </c>
      <c r="AR122" s="3320">
        <v>4</v>
      </c>
      <c r="AS122" s="3324" t="s">
        <v>2411</v>
      </c>
    </row>
    <row r="123" spans="40:45" ht="18.75">
      <c r="AN123" s="594"/>
      <c r="AR123" s="3320">
        <v>5</v>
      </c>
      <c r="AS123" s="3324" t="s">
        <v>2412</v>
      </c>
    </row>
    <row r="124" spans="40:45" ht="18.75">
      <c r="AN124" s="594"/>
      <c r="AR124" s="3320">
        <v>6</v>
      </c>
      <c r="AS124" s="3324" t="s">
        <v>2413</v>
      </c>
    </row>
    <row r="125" spans="40:45" ht="18.75">
      <c r="AR125" s="3320">
        <v>7</v>
      </c>
      <c r="AS125" s="3324" t="s">
        <v>2414</v>
      </c>
    </row>
    <row r="126" spans="40:45" ht="18.75">
      <c r="AR126" s="3320"/>
      <c r="AS126" s="5"/>
    </row>
    <row r="127" spans="40:45" ht="18.75">
      <c r="AR127" s="3320"/>
      <c r="AS127" s="5"/>
    </row>
    <row r="128" spans="40:45" ht="18.75">
      <c r="AR128" s="3320">
        <v>1</v>
      </c>
      <c r="AS128" s="3324" t="s">
        <v>2415</v>
      </c>
    </row>
    <row r="129" spans="44:45" ht="18.75">
      <c r="AR129" s="3320">
        <v>2</v>
      </c>
      <c r="AS129" s="3324" t="s">
        <v>2416</v>
      </c>
    </row>
    <row r="130" spans="44:45" ht="18.75">
      <c r="AR130" s="3320">
        <v>3</v>
      </c>
      <c r="AS130" s="3324" t="s">
        <v>2417</v>
      </c>
    </row>
    <row r="131" spans="44:45" ht="18.75">
      <c r="AR131" s="3320">
        <v>4</v>
      </c>
      <c r="AS131" s="3324" t="s">
        <v>2418</v>
      </c>
    </row>
  </sheetData>
  <mergeCells count="39">
    <mergeCell ref="AW102:AX102"/>
    <mergeCell ref="AW83:AX84"/>
    <mergeCell ref="AW85:AX86"/>
    <mergeCell ref="AW94:AX95"/>
    <mergeCell ref="AW96:AX98"/>
    <mergeCell ref="AW100:AX100"/>
    <mergeCell ref="AW101:AX101"/>
    <mergeCell ref="AW54:AX55"/>
    <mergeCell ref="AV63:AV64"/>
    <mergeCell ref="AW63:AX64"/>
    <mergeCell ref="AV74:AV75"/>
    <mergeCell ref="AW74:AX75"/>
    <mergeCell ref="AW79:AX80"/>
    <mergeCell ref="AW36:AX37"/>
    <mergeCell ref="AW42:AX43"/>
    <mergeCell ref="AW48:AX49"/>
    <mergeCell ref="AV50:AV51"/>
    <mergeCell ref="AW50:AX51"/>
    <mergeCell ref="AV52:AV53"/>
    <mergeCell ref="AW52:AX53"/>
    <mergeCell ref="AS23:AT24"/>
    <mergeCell ref="AS25:AT26"/>
    <mergeCell ref="AV27:AV28"/>
    <mergeCell ref="AW27:AX28"/>
    <mergeCell ref="AV31:AV32"/>
    <mergeCell ref="AW31:AX32"/>
    <mergeCell ref="AS5:AT5"/>
    <mergeCell ref="AW5:AX6"/>
    <mergeCell ref="AW11:AX12"/>
    <mergeCell ref="AW15:AX16"/>
    <mergeCell ref="AW17:AX18"/>
    <mergeCell ref="AW19:AX20"/>
    <mergeCell ref="W2:AM2"/>
    <mergeCell ref="B3:J3"/>
    <mergeCell ref="L3:T3"/>
    <mergeCell ref="AR3:AT3"/>
    <mergeCell ref="AV3:AX3"/>
    <mergeCell ref="AR4:AT4"/>
    <mergeCell ref="AV4:AX4"/>
  </mergeCells>
  <hyperlinks>
    <hyperlink ref="AP4" r:id="rId1" xr:uid="{1107699B-CB5D-4742-9D6D-523CF47FFD2B}"/>
    <hyperlink ref="AP114" r:id="rId2" xr:uid="{93D449C5-AE8A-4BB1-ACF6-C7042FE571A6}"/>
    <hyperlink ref="AP116" r:id="rId3" xr:uid="{950AEA22-40AC-44F5-992F-D82DE2F94F60}"/>
    <hyperlink ref="AP118" r:id="rId4" xr:uid="{91A23A1D-9EEE-4D93-90D6-F6EA7C22A49C}"/>
    <hyperlink ref="AP120" r:id="rId5" xr:uid="{4ACE93C7-983E-48FF-9040-DF755111E216}"/>
    <hyperlink ref="AP122" r:id="rId6" xr:uid="{F4E3F2B2-BD3D-49C0-B831-49BB74819FA0}"/>
    <hyperlink ref="X68" r:id="rId7" xr:uid="{F23B9713-4F4E-4390-ADD9-A8C90E8F1EFA}"/>
    <hyperlink ref="X66" r:id="rId8" xr:uid="{E7CDE24B-E442-4A87-9ADA-509C05B048D8}"/>
    <hyperlink ref="X67" r:id="rId9" xr:uid="{4F4BF3C9-1976-4563-B7D6-D6CD933E9A22}"/>
    <hyperlink ref="AS23:AT24" r:id="rId10" display="source : Fiches techniques de cuisine Annette et Jean Pierre DOMERGUES" xr:uid="{9FC4A380-81C2-42C6-8C83-995C4E9B3B3F}"/>
    <hyperlink ref="AW99" r:id="rId11" xr:uid="{EFCF5C59-1835-4F23-8668-F004A7F85FA7}"/>
  </hyperlinks>
  <printOptions horizontalCentered="1"/>
  <pageMargins left="0.23622047244094491" right="0.23622047244094491" top="0.74803149606299213" bottom="0.74803149606299213" header="0.31496062992125984" footer="0.31496062992125984"/>
  <pageSetup paperSize="9" scale="39" orientation="portrait" horizontalDpi="300" verticalDpi="300" r:id="rId1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6FCB1-7E54-4A82-A7A5-70897122A38E}">
  <dimension ref="A1:CM174"/>
  <sheetViews>
    <sheetView topLeftCell="A10" zoomScale="75" zoomScaleNormal="75" workbookViewId="0">
      <selection activeCell="L13" sqref="L13"/>
    </sheetView>
  </sheetViews>
  <sheetFormatPr baseColWidth="10" defaultRowHeight="12.75"/>
  <cols>
    <col min="1" max="1" width="1.85546875" style="686" customWidth="1"/>
    <col min="2" max="2" width="12.7109375" style="686" customWidth="1"/>
    <col min="3" max="3" width="3.28515625" style="686" customWidth="1"/>
    <col min="4" max="5" width="12.7109375" style="686" customWidth="1"/>
    <col min="6" max="6" width="3.28515625" style="686" customWidth="1"/>
    <col min="7" max="8" width="12.7109375" style="686" customWidth="1"/>
    <col min="9" max="9" width="3.28515625" style="686" customWidth="1"/>
    <col min="10" max="10" width="19.28515625" style="686" customWidth="1"/>
    <col min="11" max="11" width="12.7109375" style="686" customWidth="1"/>
    <col min="12" max="12" width="3.28515625" style="686" customWidth="1"/>
    <col min="13" max="13" width="21" style="686" customWidth="1"/>
    <col min="14" max="14" width="3" style="686" customWidth="1"/>
    <col min="15" max="15" width="12.7109375" style="686" customWidth="1"/>
    <col min="16" max="16" width="3.28515625" style="686" customWidth="1"/>
    <col min="17" max="17" width="13.5703125" style="686" customWidth="1"/>
    <col min="18" max="18" width="12.7109375" style="686" customWidth="1"/>
    <col min="19" max="19" width="3.28515625" style="686" customWidth="1"/>
    <col min="20" max="20" width="13.42578125" style="686" customWidth="1"/>
    <col min="21" max="21" width="12.7109375" style="686" customWidth="1"/>
    <col min="22" max="22" width="3.28515625" style="686" customWidth="1"/>
    <col min="23" max="23" width="19.7109375" style="686" customWidth="1"/>
    <col min="24" max="24" width="11.42578125" style="686" customWidth="1"/>
    <col min="25" max="25" width="3.28515625" style="686" customWidth="1"/>
    <col min="26" max="26" width="21.7109375" style="686" customWidth="1"/>
    <col min="27" max="27" width="3" style="686" customWidth="1"/>
    <col min="28" max="29" width="11.42578125" style="686"/>
    <col min="30" max="30" width="27.28515625" style="633" customWidth="1"/>
    <col min="31" max="31" width="9.7109375" style="633" customWidth="1"/>
    <col min="32" max="32" width="1.42578125" style="633" customWidth="1"/>
    <col min="33" max="33" width="9.7109375" style="633" customWidth="1"/>
    <col min="34" max="34" width="1.42578125" style="633" customWidth="1"/>
    <col min="35" max="35" width="9.7109375" style="633" customWidth="1"/>
    <col min="36" max="36" width="1.42578125" style="633" customWidth="1"/>
    <col min="37" max="37" width="9.7109375" style="633" customWidth="1"/>
    <col min="38" max="38" width="1.42578125" style="633" customWidth="1"/>
    <col min="39" max="39" width="9.7109375" style="633" customWidth="1"/>
    <col min="40" max="40" width="1.42578125" style="633" customWidth="1"/>
    <col min="41" max="41" width="9.7109375" style="633" customWidth="1"/>
    <col min="42" max="42" width="1.42578125" style="633" customWidth="1"/>
    <col min="43" max="43" width="9.7109375" style="633" customWidth="1"/>
    <col min="44" max="44" width="1.42578125" style="633" customWidth="1"/>
    <col min="45" max="45" width="9.7109375" style="633" customWidth="1"/>
    <col min="46" max="46" width="1.42578125" style="633" customWidth="1"/>
    <col min="47" max="47" width="9.7109375" style="633" customWidth="1"/>
    <col min="48" max="48" width="1.42578125" style="633" customWidth="1"/>
    <col min="49" max="49" width="9.7109375" style="633" customWidth="1"/>
    <col min="50" max="50" width="1.42578125" style="633" customWidth="1"/>
    <col min="51" max="51" width="9.7109375" style="633" customWidth="1"/>
    <col min="52" max="52" width="1.42578125" style="633" customWidth="1"/>
    <col min="53" max="53" width="9.7109375" style="633" customWidth="1"/>
    <col min="54" max="54" width="1.42578125" style="633" customWidth="1"/>
    <col min="55" max="55" width="11.42578125" style="633"/>
    <col min="56" max="56" width="32.7109375" style="633" customWidth="1"/>
    <col min="57" max="58" width="11.42578125" style="633"/>
    <col min="59" max="59" width="4" style="633" customWidth="1"/>
    <col min="60" max="61" width="11.42578125" style="633"/>
    <col min="62" max="62" width="4" style="633" customWidth="1"/>
    <col min="63" max="64" width="11.42578125" style="633"/>
    <col min="65" max="65" width="4" style="633" customWidth="1"/>
    <col min="66" max="67" width="11.42578125" style="633"/>
    <col min="68" max="68" width="4" style="633" customWidth="1"/>
    <col min="69" max="70" width="11.42578125" style="633"/>
    <col min="71" max="71" width="4" style="633" customWidth="1"/>
    <col min="72" max="73" width="11.42578125" style="633"/>
    <col min="74" max="74" width="4" style="633" customWidth="1"/>
    <col min="75" max="76" width="11.42578125" style="633"/>
    <col min="77" max="77" width="4" style="633" customWidth="1"/>
    <col min="78" max="79" width="11.42578125" style="633"/>
    <col min="80" max="80" width="4" style="633" customWidth="1"/>
    <col min="81" max="82" width="11.42578125" style="633"/>
    <col min="83" max="83" width="4" style="633" customWidth="1"/>
    <col min="84" max="85" width="11.42578125" style="633"/>
    <col min="86" max="86" width="4" style="633" customWidth="1"/>
    <col min="87" max="88" width="11.42578125" style="633"/>
    <col min="89" max="89" width="4" style="633" customWidth="1"/>
    <col min="90" max="91" width="11.42578125" style="633"/>
    <col min="92" max="16384" width="11.42578125" style="681"/>
  </cols>
  <sheetData>
    <row r="1" spans="1:91" s="5" customFormat="1" ht="15">
      <c r="A1" s="680"/>
      <c r="B1" s="680"/>
      <c r="C1" s="680"/>
      <c r="D1" s="680"/>
      <c r="E1" s="680"/>
      <c r="F1" s="680"/>
      <c r="G1" s="680"/>
      <c r="H1" s="680"/>
      <c r="I1" s="680"/>
      <c r="J1" s="680"/>
      <c r="K1" s="680"/>
      <c r="L1" s="680"/>
      <c r="M1" s="680"/>
      <c r="N1" s="680"/>
      <c r="O1" s="680"/>
      <c r="P1" s="680"/>
      <c r="Q1" s="680"/>
      <c r="R1" s="680"/>
      <c r="S1" s="680"/>
      <c r="T1" s="680"/>
      <c r="U1" s="680"/>
      <c r="V1" s="680"/>
      <c r="W1" s="680"/>
      <c r="X1" s="680"/>
      <c r="Y1" s="680"/>
      <c r="Z1" s="680"/>
    </row>
    <row r="2" spans="1:91" s="5" customFormat="1" ht="26.25">
      <c r="A2" s="679"/>
      <c r="B2" s="679"/>
      <c r="C2" s="679"/>
      <c r="D2" s="679"/>
      <c r="E2" s="679"/>
      <c r="F2" s="679"/>
      <c r="G2" s="679"/>
      <c r="H2" s="679"/>
      <c r="I2" s="679"/>
      <c r="J2" s="679"/>
      <c r="K2" s="679"/>
      <c r="L2" s="679"/>
      <c r="M2" s="679"/>
      <c r="N2" s="679"/>
      <c r="O2" s="679"/>
      <c r="P2" s="679"/>
      <c r="Q2" s="679"/>
      <c r="R2" s="679"/>
      <c r="S2" s="679"/>
      <c r="T2" s="679"/>
      <c r="U2" s="3357" t="s">
        <v>1543</v>
      </c>
      <c r="V2" s="680"/>
      <c r="W2" s="680"/>
      <c r="X2" s="680"/>
      <c r="Y2" s="680"/>
      <c r="Z2" s="948"/>
    </row>
    <row r="3" spans="1:91" s="5" customFormat="1" ht="26.25">
      <c r="A3" s="680"/>
      <c r="B3" s="680"/>
      <c r="C3" s="680"/>
      <c r="D3" s="680"/>
      <c r="E3" s="680"/>
      <c r="F3" s="680"/>
      <c r="G3" s="680"/>
      <c r="H3" s="680"/>
      <c r="I3" s="680"/>
      <c r="J3" s="680"/>
      <c r="K3" s="680"/>
      <c r="L3" s="680"/>
      <c r="M3" s="680"/>
      <c r="N3" s="680"/>
      <c r="O3" s="680"/>
      <c r="P3" s="680"/>
      <c r="Q3" s="680"/>
      <c r="R3" s="680"/>
      <c r="S3" s="680"/>
      <c r="T3" s="680"/>
      <c r="U3" s="3357" t="s">
        <v>1314</v>
      </c>
      <c r="V3" s="680"/>
      <c r="W3" s="680"/>
      <c r="X3" s="680"/>
      <c r="Y3" s="680"/>
      <c r="Z3" s="948"/>
    </row>
    <row r="4" spans="1:91" s="5" customFormat="1" ht="15">
      <c r="A4" s="680"/>
      <c r="B4" s="680"/>
      <c r="C4" s="680"/>
      <c r="D4" s="680"/>
      <c r="E4" s="680"/>
      <c r="F4" s="680"/>
      <c r="G4" s="680"/>
      <c r="H4" s="680"/>
      <c r="I4" s="680"/>
      <c r="J4" s="680"/>
      <c r="K4" s="680"/>
      <c r="L4" s="680"/>
      <c r="M4" s="680"/>
      <c r="N4" s="680"/>
      <c r="O4" s="680"/>
      <c r="P4" s="680"/>
      <c r="Q4" s="680"/>
      <c r="R4" s="680"/>
      <c r="S4" s="680"/>
      <c r="T4" s="680"/>
      <c r="U4" s="680"/>
      <c r="V4" s="680"/>
      <c r="W4" s="680"/>
      <c r="X4" s="680"/>
      <c r="Y4" s="680"/>
      <c r="Z4" s="680"/>
    </row>
    <row r="6" spans="1:91" ht="42">
      <c r="A6" s="3358">
        <v>0</v>
      </c>
      <c r="B6" s="3359" t="s">
        <v>2419</v>
      </c>
      <c r="C6" s="3360"/>
      <c r="D6" s="3361"/>
      <c r="E6" s="3362"/>
      <c r="F6" s="3362"/>
      <c r="G6" s="3362"/>
      <c r="H6" s="3362"/>
      <c r="I6" s="3362"/>
      <c r="J6" s="3362"/>
      <c r="K6" s="3362"/>
      <c r="L6" s="3362"/>
      <c r="M6" s="3362"/>
      <c r="N6" s="3362"/>
      <c r="O6" s="3362"/>
      <c r="P6" s="3362"/>
      <c r="Q6" s="3362"/>
      <c r="R6" s="3362"/>
      <c r="S6" s="3362"/>
      <c r="T6" s="3362"/>
      <c r="U6" s="3362"/>
      <c r="V6" s="3362"/>
      <c r="W6" s="3362"/>
      <c r="X6" s="3362"/>
      <c r="Y6" s="3362"/>
      <c r="Z6" s="3363"/>
      <c r="AB6" s="3358"/>
      <c r="AC6" s="3358"/>
    </row>
    <row r="7" spans="1:91">
      <c r="B7" s="3364" t="str">
        <f ca="1">CELL("nomfichier")</f>
        <v>E:\0-UPRT\1-UPRT.FR-SITE-WEB\ff-fiches-fabrications\ff-fiches-fabrication-maj-08-2020\[ff-18-restauration-avec-photos.xlsx]Formats-Formules-Fonctions</v>
      </c>
      <c r="C7" s="3364"/>
      <c r="D7" s="3364"/>
      <c r="E7" s="3364"/>
      <c r="F7" s="3364"/>
      <c r="G7" s="3364"/>
      <c r="H7" s="3364"/>
      <c r="I7" s="3364"/>
      <c r="J7" s="3364"/>
      <c r="K7" s="3364"/>
      <c r="L7" s="3364"/>
      <c r="M7" s="3364"/>
      <c r="N7" s="3364"/>
      <c r="O7" s="3364"/>
      <c r="P7" s="3364"/>
      <c r="Q7" s="3364"/>
      <c r="R7" s="3364"/>
      <c r="S7" s="3364"/>
      <c r="T7" s="3364"/>
      <c r="U7" s="3364"/>
      <c r="V7" s="3364"/>
      <c r="W7" s="3364"/>
      <c r="X7" s="3364"/>
      <c r="Y7" s="3364"/>
      <c r="Z7" s="3364"/>
    </row>
    <row r="8" spans="1:91" ht="30">
      <c r="B8" s="3365" t="s">
        <v>2420</v>
      </c>
      <c r="C8" s="3366"/>
      <c r="D8" s="3367" t="s">
        <v>2421</v>
      </c>
      <c r="E8" s="3368" t="s">
        <v>2422</v>
      </c>
      <c r="F8" s="3369"/>
      <c r="G8" s="3369"/>
      <c r="H8" s="3369"/>
      <c r="I8" s="3369"/>
      <c r="J8" s="3369"/>
      <c r="K8" s="3369"/>
      <c r="L8" s="3369"/>
      <c r="M8" s="3370"/>
      <c r="O8" s="3365" t="s">
        <v>2420</v>
      </c>
      <c r="P8" s="3366"/>
      <c r="Q8" s="3367" t="s">
        <v>2421</v>
      </c>
      <c r="R8" s="3371" t="s">
        <v>2423</v>
      </c>
      <c r="S8" s="3372"/>
      <c r="T8" s="3372"/>
      <c r="U8" s="3372"/>
      <c r="V8" s="3372"/>
      <c r="W8" s="3372"/>
      <c r="X8" s="3372"/>
      <c r="Y8" s="3372"/>
      <c r="Z8" s="3373"/>
      <c r="AD8" s="686"/>
      <c r="AE8" s="686"/>
      <c r="AF8" s="686"/>
      <c r="AG8" s="686"/>
      <c r="AH8" s="686"/>
      <c r="AI8" s="686"/>
      <c r="AJ8" s="686"/>
      <c r="AK8" s="686"/>
      <c r="AL8" s="686"/>
      <c r="AM8" s="686"/>
      <c r="AN8" s="686"/>
      <c r="AO8" s="686"/>
      <c r="AP8" s="686"/>
      <c r="AQ8" s="686"/>
      <c r="AR8" s="686"/>
      <c r="AS8" s="686"/>
      <c r="AT8" s="686"/>
      <c r="AU8" s="686"/>
      <c r="AV8" s="681"/>
      <c r="AW8" s="681"/>
      <c r="AX8" s="681"/>
      <c r="AY8" s="681"/>
      <c r="AZ8" s="681"/>
      <c r="BA8" s="681"/>
      <c r="BB8" s="681"/>
      <c r="BC8" s="681"/>
      <c r="BD8" s="681"/>
      <c r="BE8" s="681"/>
      <c r="BF8" s="681"/>
      <c r="BG8" s="681"/>
      <c r="BH8" s="681"/>
      <c r="BI8" s="681"/>
      <c r="BJ8" s="681"/>
      <c r="BK8" s="681"/>
      <c r="BL8" s="681"/>
      <c r="BM8" s="681"/>
      <c r="BN8" s="681"/>
      <c r="BO8" s="681"/>
      <c r="BP8" s="681"/>
      <c r="BQ8" s="681"/>
      <c r="BR8" s="681"/>
      <c r="BS8" s="681"/>
      <c r="BT8" s="681"/>
      <c r="BU8" s="681"/>
      <c r="BV8" s="681"/>
      <c r="BW8" s="681"/>
      <c r="BX8" s="681"/>
      <c r="BY8" s="681"/>
      <c r="BZ8" s="681"/>
      <c r="CA8" s="681"/>
      <c r="CB8" s="681"/>
      <c r="CC8" s="681"/>
      <c r="CD8" s="681"/>
      <c r="CE8" s="681"/>
      <c r="CF8" s="681"/>
      <c r="CG8" s="681"/>
      <c r="CH8" s="681"/>
      <c r="CI8" s="681"/>
      <c r="CJ8" s="681"/>
      <c r="CK8" s="681"/>
      <c r="CL8" s="681"/>
      <c r="CM8" s="681"/>
    </row>
    <row r="9" spans="1:91" ht="30">
      <c r="B9" s="3374">
        <v>45</v>
      </c>
      <c r="C9" s="3375" t="s">
        <v>2424</v>
      </c>
      <c r="D9" s="3376">
        <f>B9</f>
        <v>45</v>
      </c>
      <c r="E9" s="3377" t="s">
        <v>2425</v>
      </c>
      <c r="F9" s="3377"/>
      <c r="G9" s="3378"/>
      <c r="H9" s="3378"/>
      <c r="I9" s="3378"/>
      <c r="J9" s="3378"/>
      <c r="K9" s="3378"/>
      <c r="L9" s="3378"/>
      <c r="M9" s="3379"/>
      <c r="O9" s="3374" t="s">
        <v>2426</v>
      </c>
      <c r="P9" s="3375" t="s">
        <v>2424</v>
      </c>
      <c r="Q9" s="3380" t="str">
        <f>O9</f>
        <v>Aa</v>
      </c>
      <c r="R9" s="3381" t="s">
        <v>2425</v>
      </c>
      <c r="S9" s="3381"/>
      <c r="T9" s="3381"/>
      <c r="U9" s="3381"/>
      <c r="V9" s="3381"/>
      <c r="W9" s="3381"/>
      <c r="X9" s="3381"/>
      <c r="Y9" s="3381"/>
      <c r="Z9" s="3382"/>
      <c r="AC9" s="1971"/>
    </row>
    <row r="10" spans="1:91" ht="30">
      <c r="B10" s="3383"/>
      <c r="M10" s="3384"/>
      <c r="O10" s="3383"/>
      <c r="Z10" s="3384"/>
      <c r="AC10" s="1971"/>
      <c r="AD10" s="3385" t="s">
        <v>2427</v>
      </c>
      <c r="BE10" s="3386" t="s">
        <v>2427</v>
      </c>
    </row>
    <row r="11" spans="1:91" ht="20.25">
      <c r="B11" s="3387" t="s">
        <v>2428</v>
      </c>
      <c r="C11" s="3388" t="s">
        <v>2429</v>
      </c>
      <c r="D11" s="3389"/>
      <c r="E11" s="3390" t="s">
        <v>2430</v>
      </c>
      <c r="F11" s="3388" t="s">
        <v>2429</v>
      </c>
      <c r="G11" s="3389"/>
      <c r="H11" s="3390" t="s">
        <v>2431</v>
      </c>
      <c r="I11" s="3388" t="s">
        <v>2429</v>
      </c>
      <c r="J11" s="3389"/>
      <c r="K11" s="3390" t="s">
        <v>2432</v>
      </c>
      <c r="L11" s="3388" t="s">
        <v>2429</v>
      </c>
      <c r="M11" s="3391"/>
      <c r="O11" s="3387" t="s">
        <v>2428</v>
      </c>
      <c r="P11" s="3392" t="s">
        <v>2429</v>
      </c>
      <c r="Q11" s="3393"/>
      <c r="R11" s="3390" t="s">
        <v>2430</v>
      </c>
      <c r="S11" s="3392" t="s">
        <v>2429</v>
      </c>
      <c r="T11" s="3393"/>
      <c r="U11" s="3390" t="s">
        <v>2431</v>
      </c>
      <c r="V11" s="3392" t="s">
        <v>2429</v>
      </c>
      <c r="W11" s="3393"/>
      <c r="X11" s="3390" t="s">
        <v>2432</v>
      </c>
      <c r="Y11" s="3392" t="s">
        <v>2429</v>
      </c>
      <c r="Z11" s="3394"/>
      <c r="AC11" s="1971"/>
    </row>
    <row r="12" spans="1:91" ht="44.25">
      <c r="A12" s="1971"/>
      <c r="B12" s="3395" t="s">
        <v>361</v>
      </c>
      <c r="C12" s="3396" t="s">
        <v>2424</v>
      </c>
      <c r="D12" s="3397" t="s">
        <v>361</v>
      </c>
      <c r="E12" s="3398" t="s">
        <v>2433</v>
      </c>
      <c r="F12" s="3396" t="s">
        <v>2424</v>
      </c>
      <c r="G12" s="3399" t="s">
        <v>2433</v>
      </c>
      <c r="H12" s="3400">
        <v>1</v>
      </c>
      <c r="I12" s="3396" t="s">
        <v>2424</v>
      </c>
      <c r="J12" s="3397">
        <v>1</v>
      </c>
      <c r="K12" s="3400">
        <v>27</v>
      </c>
      <c r="L12" s="3396" t="s">
        <v>2424</v>
      </c>
      <c r="M12" s="3401">
        <v>27</v>
      </c>
      <c r="N12" s="1971"/>
      <c r="O12" s="3395" t="s">
        <v>361</v>
      </c>
      <c r="P12" s="3396" t="s">
        <v>2424</v>
      </c>
      <c r="Q12" s="3402" t="s">
        <v>361</v>
      </c>
      <c r="R12" s="3398" t="s">
        <v>2433</v>
      </c>
      <c r="S12" s="3396" t="s">
        <v>2424</v>
      </c>
      <c r="T12" s="3403" t="s">
        <v>2433</v>
      </c>
      <c r="U12" s="3400">
        <v>1</v>
      </c>
      <c r="V12" s="3396" t="s">
        <v>2424</v>
      </c>
      <c r="W12" s="3402">
        <v>1</v>
      </c>
      <c r="X12" s="3400">
        <v>27</v>
      </c>
      <c r="Y12" s="3396" t="s">
        <v>2424</v>
      </c>
      <c r="Z12" s="3404">
        <v>27</v>
      </c>
      <c r="AA12" s="1971"/>
      <c r="AB12" s="1971"/>
      <c r="AC12" s="1971"/>
      <c r="AD12" s="3405" t="s">
        <v>2434</v>
      </c>
      <c r="AE12" s="3406" t="s">
        <v>2435</v>
      </c>
      <c r="AF12" s="3407"/>
      <c r="AG12" s="3406" t="s">
        <v>2436</v>
      </c>
      <c r="AH12" s="3407"/>
      <c r="AI12" s="3406" t="s">
        <v>2437</v>
      </c>
      <c r="AJ12" s="3407"/>
      <c r="AK12" s="3406" t="s">
        <v>2438</v>
      </c>
      <c r="AL12" s="3407"/>
      <c r="AM12" s="3406" t="s">
        <v>2439</v>
      </c>
      <c r="AN12" s="3407"/>
      <c r="AO12" s="3406" t="s">
        <v>2440</v>
      </c>
      <c r="AP12" s="3407"/>
      <c r="AQ12" s="3406" t="s">
        <v>2441</v>
      </c>
      <c r="AR12" s="3407"/>
      <c r="AS12" s="3406" t="s">
        <v>2442</v>
      </c>
      <c r="AT12" s="3407"/>
      <c r="AU12" s="3406" t="s">
        <v>2443</v>
      </c>
      <c r="AV12" s="3407"/>
      <c r="AW12" s="3406" t="s">
        <v>2444</v>
      </c>
      <c r="AX12" s="3407"/>
      <c r="AY12" s="3406" t="s">
        <v>2445</v>
      </c>
      <c r="AZ12" s="3407"/>
      <c r="BA12" s="3406" t="s">
        <v>2446</v>
      </c>
      <c r="BD12" s="3408" t="s">
        <v>2447</v>
      </c>
      <c r="BE12" s="3409">
        <v>1</v>
      </c>
      <c r="BF12" s="3410"/>
      <c r="BG12" s="3411"/>
      <c r="BH12" s="3409">
        <v>2</v>
      </c>
      <c r="BI12" s="3410"/>
      <c r="BJ12" s="3411"/>
      <c r="BK12" s="3409">
        <v>3</v>
      </c>
      <c r="BL12" s="3410"/>
      <c r="BM12" s="3411"/>
      <c r="BN12" s="3409">
        <v>4</v>
      </c>
      <c r="BO12" s="3410"/>
      <c r="BP12" s="3411"/>
      <c r="BQ12" s="3409">
        <v>5</v>
      </c>
      <c r="BR12" s="3410"/>
      <c r="BS12" s="3411"/>
      <c r="BT12" s="3409">
        <v>6</v>
      </c>
      <c r="BU12" s="3410"/>
      <c r="BV12" s="3411"/>
      <c r="BW12" s="3409">
        <v>7</v>
      </c>
      <c r="BX12" s="3410"/>
      <c r="BY12" s="3411"/>
      <c r="BZ12" s="3409">
        <v>8</v>
      </c>
      <c r="CA12" s="3410"/>
      <c r="CB12" s="3411"/>
      <c r="CC12" s="3409">
        <v>9</v>
      </c>
      <c r="CD12" s="3410"/>
      <c r="CE12" s="3411"/>
      <c r="CF12" s="3409">
        <v>0</v>
      </c>
      <c r="CG12" s="3410"/>
      <c r="CH12" s="3411"/>
      <c r="CI12" s="3409" t="s">
        <v>2448</v>
      </c>
      <c r="CJ12" s="3410"/>
      <c r="CK12" s="3411"/>
      <c r="CL12" s="3412" t="s">
        <v>2449</v>
      </c>
      <c r="CM12" s="3410"/>
    </row>
    <row r="13" spans="1:91" ht="44.25" customHeight="1">
      <c r="A13" s="1971"/>
      <c r="B13" s="3395" t="s">
        <v>363</v>
      </c>
      <c r="C13" s="3396" t="s">
        <v>2424</v>
      </c>
      <c r="D13" s="3397" t="s">
        <v>363</v>
      </c>
      <c r="E13" s="3398" t="s">
        <v>2450</v>
      </c>
      <c r="F13" s="3396" t="s">
        <v>2424</v>
      </c>
      <c r="G13" s="3399" t="s">
        <v>2450</v>
      </c>
      <c r="H13" s="3400">
        <v>2</v>
      </c>
      <c r="I13" s="3396" t="s">
        <v>2424</v>
      </c>
      <c r="J13" s="3397">
        <v>2</v>
      </c>
      <c r="K13" s="3400">
        <v>28</v>
      </c>
      <c r="L13" s="3396" t="s">
        <v>2424</v>
      </c>
      <c r="M13" s="3401">
        <v>28</v>
      </c>
      <c r="N13" s="1971"/>
      <c r="O13" s="3395" t="s">
        <v>363</v>
      </c>
      <c r="P13" s="3396" t="s">
        <v>2424</v>
      </c>
      <c r="Q13" s="3402" t="s">
        <v>363</v>
      </c>
      <c r="R13" s="3398" t="s">
        <v>2450</v>
      </c>
      <c r="S13" s="3396" t="s">
        <v>2424</v>
      </c>
      <c r="T13" s="3403" t="s">
        <v>2450</v>
      </c>
      <c r="U13" s="3400">
        <v>2</v>
      </c>
      <c r="V13" s="3396" t="s">
        <v>2424</v>
      </c>
      <c r="W13" s="3402">
        <v>2</v>
      </c>
      <c r="X13" s="3400">
        <v>28</v>
      </c>
      <c r="Y13" s="3396" t="s">
        <v>2424</v>
      </c>
      <c r="Z13" s="3404">
        <v>28</v>
      </c>
      <c r="AA13" s="1971"/>
      <c r="AB13" s="1971"/>
      <c r="AC13" s="1971"/>
      <c r="AD13" s="3413"/>
      <c r="AE13" s="3414"/>
      <c r="AF13" s="3414"/>
      <c r="AG13" s="3414"/>
      <c r="AH13" s="3414"/>
      <c r="AI13" s="3414"/>
      <c r="AJ13" s="3414"/>
      <c r="AK13" s="3414"/>
      <c r="AL13" s="3414"/>
      <c r="AM13" s="3414"/>
      <c r="AN13" s="3414"/>
      <c r="AO13" s="3414"/>
      <c r="AP13" s="3414"/>
      <c r="AQ13" s="3414"/>
      <c r="AR13" s="3414"/>
      <c r="AS13" s="3414"/>
      <c r="AT13" s="3414"/>
      <c r="AU13" s="3414"/>
      <c r="AV13" s="3414"/>
      <c r="AW13" s="3414"/>
      <c r="AX13" s="3414"/>
      <c r="AY13" s="3414"/>
      <c r="AZ13" s="3414"/>
      <c r="BA13" s="3414"/>
      <c r="BD13" s="3408"/>
      <c r="BE13" s="3415" t="s">
        <v>1188</v>
      </c>
      <c r="BF13" s="3416"/>
      <c r="BG13" s="3411"/>
      <c r="BH13" s="3415" t="s">
        <v>2451</v>
      </c>
      <c r="BI13" s="3416" t="s">
        <v>2452</v>
      </c>
      <c r="BJ13" s="3411"/>
      <c r="BK13" s="3415" t="s">
        <v>1185</v>
      </c>
      <c r="BL13" s="3416" t="s">
        <v>1186</v>
      </c>
      <c r="BM13" s="3411"/>
      <c r="BN13" s="3417" t="s">
        <v>2453</v>
      </c>
      <c r="BO13" s="3416" t="s">
        <v>2454</v>
      </c>
      <c r="BP13" s="3411"/>
      <c r="BQ13" s="3415" t="s">
        <v>2455</v>
      </c>
      <c r="BR13" s="3416" t="s">
        <v>2456</v>
      </c>
      <c r="BS13" s="3411"/>
      <c r="BT13" s="3417" t="s">
        <v>2457</v>
      </c>
      <c r="BU13" s="3416" t="s">
        <v>2458</v>
      </c>
      <c r="BV13" s="3411"/>
      <c r="BW13" s="3415" t="s">
        <v>2459</v>
      </c>
      <c r="BX13" s="3416" t="s">
        <v>2460</v>
      </c>
      <c r="BY13" s="3411"/>
      <c r="BZ13" s="3415" t="s">
        <v>2461</v>
      </c>
      <c r="CA13" s="3416" t="s">
        <v>2462</v>
      </c>
      <c r="CB13" s="3411"/>
      <c r="CC13" s="3415" t="s">
        <v>2463</v>
      </c>
      <c r="CD13" s="3416" t="s">
        <v>2464</v>
      </c>
      <c r="CE13" s="3411"/>
      <c r="CF13" s="3415" t="s">
        <v>2465</v>
      </c>
      <c r="CG13" s="3416" t="s">
        <v>292</v>
      </c>
      <c r="CH13" s="3411"/>
      <c r="CI13" s="3415" t="s">
        <v>2466</v>
      </c>
      <c r="CJ13" s="3416" t="s">
        <v>2467</v>
      </c>
      <c r="CK13" s="3411"/>
      <c r="CL13" s="3417" t="s">
        <v>2424</v>
      </c>
      <c r="CM13" s="3416" t="s">
        <v>2468</v>
      </c>
    </row>
    <row r="14" spans="1:91" ht="44.25">
      <c r="A14" s="1971"/>
      <c r="B14" s="3395" t="s">
        <v>362</v>
      </c>
      <c r="C14" s="3396" t="s">
        <v>2424</v>
      </c>
      <c r="D14" s="3397" t="s">
        <v>362</v>
      </c>
      <c r="E14" s="3398" t="s">
        <v>2469</v>
      </c>
      <c r="F14" s="3396" t="s">
        <v>2424</v>
      </c>
      <c r="G14" s="3399" t="s">
        <v>2469</v>
      </c>
      <c r="H14" s="3400">
        <v>3</v>
      </c>
      <c r="I14" s="3396" t="s">
        <v>2424</v>
      </c>
      <c r="J14" s="3397">
        <v>3</v>
      </c>
      <c r="K14" s="3400">
        <v>29</v>
      </c>
      <c r="L14" s="3396" t="s">
        <v>2424</v>
      </c>
      <c r="M14" s="3401">
        <v>29</v>
      </c>
      <c r="N14" s="1971"/>
      <c r="O14" s="3395" t="s">
        <v>362</v>
      </c>
      <c r="P14" s="3396" t="s">
        <v>2424</v>
      </c>
      <c r="Q14" s="3402" t="s">
        <v>362</v>
      </c>
      <c r="R14" s="3398" t="s">
        <v>2469</v>
      </c>
      <c r="S14" s="3396" t="s">
        <v>2424</v>
      </c>
      <c r="T14" s="3403" t="s">
        <v>2469</v>
      </c>
      <c r="U14" s="3400">
        <v>3</v>
      </c>
      <c r="V14" s="3396" t="s">
        <v>2424</v>
      </c>
      <c r="W14" s="3402">
        <v>3</v>
      </c>
      <c r="X14" s="3400">
        <v>29</v>
      </c>
      <c r="Y14" s="3396" t="s">
        <v>2424</v>
      </c>
      <c r="Z14" s="3404">
        <v>29</v>
      </c>
      <c r="AA14" s="1971"/>
      <c r="AB14" s="1971"/>
      <c r="AC14" s="1971"/>
      <c r="AD14" s="3405" t="s">
        <v>1141</v>
      </c>
      <c r="AE14" s="3418" t="s">
        <v>2470</v>
      </c>
      <c r="AF14" s="3419"/>
      <c r="AG14" s="3418" t="s">
        <v>2471</v>
      </c>
      <c r="AH14" s="3419"/>
      <c r="AI14" s="3418" t="s">
        <v>2472</v>
      </c>
      <c r="AJ14" s="3419"/>
      <c r="AK14" s="3418" t="s">
        <v>2473</v>
      </c>
      <c r="AL14" s="3419"/>
      <c r="AM14" s="3418" t="s">
        <v>1191</v>
      </c>
      <c r="AN14" s="3419"/>
      <c r="AO14" s="3418" t="s">
        <v>1223</v>
      </c>
      <c r="AP14" s="3419"/>
      <c r="AQ14" s="3418" t="s">
        <v>2474</v>
      </c>
      <c r="AR14" s="3419"/>
      <c r="AS14" s="3418" t="s">
        <v>2475</v>
      </c>
      <c r="AT14" s="3419"/>
      <c r="AU14" s="3418" t="s">
        <v>2476</v>
      </c>
      <c r="AV14" s="3419"/>
      <c r="AW14" s="3418" t="s">
        <v>1192</v>
      </c>
      <c r="AX14" s="3419"/>
      <c r="AY14" s="3418" t="s">
        <v>1193</v>
      </c>
      <c r="AZ14" s="3419"/>
      <c r="BA14" s="3418" t="s">
        <v>1194</v>
      </c>
      <c r="BD14" s="3420"/>
      <c r="BE14" s="3411"/>
      <c r="BF14" s="3411"/>
      <c r="BG14" s="3411"/>
      <c r="BH14" s="3411"/>
      <c r="BI14" s="3411"/>
      <c r="BJ14" s="3411"/>
      <c r="BK14" s="3411"/>
      <c r="BL14" s="3411"/>
      <c r="BM14" s="3411"/>
      <c r="BN14" s="3411"/>
      <c r="BO14" s="3411"/>
      <c r="BP14" s="3411"/>
      <c r="BQ14" s="3411"/>
      <c r="BR14" s="3411"/>
      <c r="BS14" s="3411"/>
      <c r="BT14" s="3411"/>
      <c r="BU14" s="3411"/>
      <c r="BV14" s="3411"/>
      <c r="BW14" s="3411"/>
      <c r="BX14" s="3411"/>
      <c r="BY14" s="3411"/>
      <c r="BZ14" s="3411"/>
      <c r="CA14" s="3411"/>
      <c r="CB14" s="3411"/>
      <c r="CC14" s="3411"/>
      <c r="CD14" s="3411"/>
      <c r="CE14" s="3411"/>
      <c r="CF14" s="3411"/>
      <c r="CG14" s="3411"/>
      <c r="CH14" s="3411"/>
      <c r="CI14" s="3411"/>
      <c r="CJ14" s="3411"/>
      <c r="CK14" s="3411"/>
      <c r="CL14" s="3411"/>
      <c r="CM14" s="3411"/>
    </row>
    <row r="15" spans="1:91" ht="44.25">
      <c r="A15" s="1971"/>
      <c r="B15" s="3395" t="s">
        <v>17</v>
      </c>
      <c r="C15" s="3396" t="s">
        <v>2424</v>
      </c>
      <c r="D15" s="3397" t="s">
        <v>17</v>
      </c>
      <c r="E15" s="3398" t="s">
        <v>2477</v>
      </c>
      <c r="F15" s="3396" t="s">
        <v>2424</v>
      </c>
      <c r="G15" s="3399" t="s">
        <v>2477</v>
      </c>
      <c r="H15" s="3400">
        <v>4</v>
      </c>
      <c r="I15" s="3396" t="s">
        <v>2424</v>
      </c>
      <c r="J15" s="3397">
        <v>4</v>
      </c>
      <c r="K15" s="3400">
        <v>30</v>
      </c>
      <c r="L15" s="3396" t="s">
        <v>2424</v>
      </c>
      <c r="M15" s="3401">
        <v>30</v>
      </c>
      <c r="N15" s="1971"/>
      <c r="O15" s="3395" t="s">
        <v>17</v>
      </c>
      <c r="P15" s="3396" t="s">
        <v>2424</v>
      </c>
      <c r="Q15" s="3402" t="s">
        <v>17</v>
      </c>
      <c r="R15" s="3398" t="s">
        <v>2477</v>
      </c>
      <c r="S15" s="3396" t="s">
        <v>2424</v>
      </c>
      <c r="T15" s="3403" t="s">
        <v>2477</v>
      </c>
      <c r="U15" s="3400">
        <v>4</v>
      </c>
      <c r="V15" s="3396" t="s">
        <v>2424</v>
      </c>
      <c r="W15" s="3402">
        <v>4</v>
      </c>
      <c r="X15" s="3400">
        <v>30</v>
      </c>
      <c r="Y15" s="3396" t="s">
        <v>2424</v>
      </c>
      <c r="Z15" s="3404">
        <v>30</v>
      </c>
      <c r="AA15" s="1971"/>
      <c r="AB15" s="1971"/>
      <c r="AC15" s="1971"/>
      <c r="AD15" s="3413"/>
      <c r="AE15" s="3421"/>
      <c r="AF15" s="3421"/>
      <c r="AG15" s="3421"/>
      <c r="AH15" s="3421"/>
      <c r="AI15" s="3421"/>
      <c r="AJ15" s="3421"/>
      <c r="AK15" s="3421"/>
      <c r="AL15" s="3421"/>
      <c r="AM15" s="3421"/>
      <c r="AN15" s="3421"/>
      <c r="AO15" s="3421"/>
      <c r="AP15" s="3421"/>
      <c r="AQ15" s="3421"/>
      <c r="AR15" s="3421"/>
      <c r="AS15" s="3421"/>
      <c r="AT15" s="3421"/>
      <c r="AU15" s="3421"/>
      <c r="AV15" s="3421"/>
      <c r="AW15" s="3421"/>
      <c r="AX15" s="3421"/>
      <c r="AY15" s="3421"/>
      <c r="AZ15" s="3421"/>
      <c r="BA15" s="3421"/>
      <c r="BD15" s="3422" t="s">
        <v>2478</v>
      </c>
      <c r="BE15" s="3423">
        <v>1</v>
      </c>
      <c r="BF15" s="3424"/>
      <c r="BG15" s="3425"/>
      <c r="BH15" s="3423">
        <v>2</v>
      </c>
      <c r="BI15" s="3424"/>
      <c r="BJ15" s="3425"/>
      <c r="BK15" s="3423">
        <v>3</v>
      </c>
      <c r="BL15" s="3424"/>
      <c r="BM15" s="3425"/>
      <c r="BN15" s="3423">
        <v>4</v>
      </c>
      <c r="BO15" s="3424"/>
      <c r="BP15" s="3425"/>
      <c r="BQ15" s="3423">
        <v>5</v>
      </c>
      <c r="BR15" s="3424"/>
      <c r="BS15" s="3425"/>
      <c r="BT15" s="3423">
        <v>6</v>
      </c>
      <c r="BU15" s="3424"/>
      <c r="BV15" s="3425"/>
      <c r="BW15" s="3423">
        <v>7</v>
      </c>
      <c r="BX15" s="3424"/>
      <c r="BY15" s="3425"/>
      <c r="BZ15" s="3423">
        <v>8</v>
      </c>
      <c r="CA15" s="3424"/>
      <c r="CB15" s="3425"/>
      <c r="CC15" s="3423">
        <v>9</v>
      </c>
      <c r="CD15" s="3424"/>
      <c r="CE15" s="3425"/>
      <c r="CF15" s="3423">
        <v>0</v>
      </c>
      <c r="CG15" s="3424"/>
      <c r="CH15" s="3425"/>
      <c r="CI15" s="3423" t="s">
        <v>2448</v>
      </c>
      <c r="CJ15" s="3424"/>
      <c r="CK15" s="3425"/>
      <c r="CL15" s="3423" t="s">
        <v>2449</v>
      </c>
      <c r="CM15" s="3424"/>
    </row>
    <row r="16" spans="1:91" ht="44.25">
      <c r="A16" s="1971"/>
      <c r="B16" s="3395" t="s">
        <v>634</v>
      </c>
      <c r="C16" s="3396" t="s">
        <v>2424</v>
      </c>
      <c r="D16" s="3397" t="s">
        <v>634</v>
      </c>
      <c r="E16" s="3398" t="s">
        <v>2479</v>
      </c>
      <c r="F16" s="3396" t="s">
        <v>2424</v>
      </c>
      <c r="G16" s="3399" t="s">
        <v>2479</v>
      </c>
      <c r="H16" s="3400">
        <v>5</v>
      </c>
      <c r="I16" s="3396" t="s">
        <v>2424</v>
      </c>
      <c r="J16" s="3397">
        <v>5</v>
      </c>
      <c r="K16" s="3400">
        <v>31</v>
      </c>
      <c r="L16" s="3396" t="s">
        <v>2424</v>
      </c>
      <c r="M16" s="3401">
        <v>31</v>
      </c>
      <c r="N16" s="1971"/>
      <c r="O16" s="3395" t="s">
        <v>634</v>
      </c>
      <c r="P16" s="3396" t="s">
        <v>2424</v>
      </c>
      <c r="Q16" s="3402" t="s">
        <v>634</v>
      </c>
      <c r="R16" s="3398" t="s">
        <v>2479</v>
      </c>
      <c r="S16" s="3396" t="s">
        <v>2424</v>
      </c>
      <c r="T16" s="3403" t="s">
        <v>2479</v>
      </c>
      <c r="U16" s="3400">
        <v>5</v>
      </c>
      <c r="V16" s="3396" t="s">
        <v>2424</v>
      </c>
      <c r="W16" s="3402">
        <v>5</v>
      </c>
      <c r="X16" s="3400">
        <v>31</v>
      </c>
      <c r="Y16" s="3396" t="s">
        <v>2424</v>
      </c>
      <c r="Z16" s="3404">
        <v>31</v>
      </c>
      <c r="AA16" s="1971"/>
      <c r="AB16" s="1971"/>
      <c r="AC16" s="1971"/>
      <c r="AD16" s="3405" t="s">
        <v>2478</v>
      </c>
      <c r="AE16" s="3426" t="s">
        <v>2470</v>
      </c>
      <c r="AF16" s="3425">
        <v>0</v>
      </c>
      <c r="AG16" s="3426" t="s">
        <v>2471</v>
      </c>
      <c r="AH16" s="3425">
        <v>0</v>
      </c>
      <c r="AI16" s="3426" t="s">
        <v>2472</v>
      </c>
      <c r="AJ16" s="3425">
        <v>0</v>
      </c>
      <c r="AK16" s="3426" t="s">
        <v>2473</v>
      </c>
      <c r="AL16" s="3425">
        <v>0</v>
      </c>
      <c r="AM16" s="3426" t="s">
        <v>1191</v>
      </c>
      <c r="AN16" s="3425">
        <v>0</v>
      </c>
      <c r="AO16" s="3426" t="s">
        <v>1223</v>
      </c>
      <c r="AP16" s="3425">
        <v>0</v>
      </c>
      <c r="AQ16" s="3426" t="s">
        <v>2474</v>
      </c>
      <c r="AR16" s="3425">
        <v>0</v>
      </c>
      <c r="AS16" s="3426" t="s">
        <v>2475</v>
      </c>
      <c r="AT16" s="3425">
        <v>0</v>
      </c>
      <c r="AU16" s="3426" t="s">
        <v>2476</v>
      </c>
      <c r="AV16" s="3425">
        <v>0</v>
      </c>
      <c r="AW16" s="3426" t="s">
        <v>1192</v>
      </c>
      <c r="AX16" s="3425">
        <v>0</v>
      </c>
      <c r="AY16" s="3426" t="s">
        <v>1193</v>
      </c>
      <c r="AZ16" s="3425">
        <v>0</v>
      </c>
      <c r="BA16" s="3426" t="s">
        <v>1194</v>
      </c>
      <c r="BD16" s="3422"/>
      <c r="BE16" s="3427" t="s">
        <v>1188</v>
      </c>
      <c r="BF16" s="3428"/>
      <c r="BG16" s="3425"/>
      <c r="BH16" s="3427" t="s">
        <v>2451</v>
      </c>
      <c r="BI16" s="3428" t="s">
        <v>2452</v>
      </c>
      <c r="BJ16" s="3425"/>
      <c r="BK16" s="3427" t="s">
        <v>1185</v>
      </c>
      <c r="BL16" s="3428" t="s">
        <v>1186</v>
      </c>
      <c r="BM16" s="3425"/>
      <c r="BN16" s="3427" t="s">
        <v>2453</v>
      </c>
      <c r="BO16" s="3428" t="s">
        <v>2454</v>
      </c>
      <c r="BP16" s="3425"/>
      <c r="BQ16" s="3427" t="s">
        <v>2455</v>
      </c>
      <c r="BR16" s="3428" t="s">
        <v>2456</v>
      </c>
      <c r="BS16" s="3425"/>
      <c r="BT16" s="3427" t="s">
        <v>2457</v>
      </c>
      <c r="BU16" s="3428" t="s">
        <v>2458</v>
      </c>
      <c r="BV16" s="3425"/>
      <c r="BW16" s="3427" t="s">
        <v>2459</v>
      </c>
      <c r="BX16" s="3428" t="s">
        <v>2460</v>
      </c>
      <c r="BY16" s="3425"/>
      <c r="BZ16" s="3427" t="s">
        <v>2461</v>
      </c>
      <c r="CA16" s="3428" t="s">
        <v>2462</v>
      </c>
      <c r="CB16" s="3425"/>
      <c r="CC16" s="3427" t="s">
        <v>2463</v>
      </c>
      <c r="CD16" s="3428" t="s">
        <v>2464</v>
      </c>
      <c r="CE16" s="3425"/>
      <c r="CF16" s="3427" t="s">
        <v>2465</v>
      </c>
      <c r="CG16" s="3428" t="s">
        <v>292</v>
      </c>
      <c r="CH16" s="3425"/>
      <c r="CI16" s="3427" t="s">
        <v>2466</v>
      </c>
      <c r="CJ16" s="3428" t="s">
        <v>2467</v>
      </c>
      <c r="CK16" s="3425"/>
      <c r="CL16" s="3427" t="s">
        <v>2424</v>
      </c>
      <c r="CM16" s="3428" t="s">
        <v>2468</v>
      </c>
    </row>
    <row r="17" spans="1:91" ht="44.25">
      <c r="A17" s="1971"/>
      <c r="B17" s="3395" t="s">
        <v>364</v>
      </c>
      <c r="C17" s="3396" t="s">
        <v>2424</v>
      </c>
      <c r="D17" s="3397" t="s">
        <v>364</v>
      </c>
      <c r="E17" s="3398" t="s">
        <v>2480</v>
      </c>
      <c r="F17" s="3396" t="s">
        <v>2424</v>
      </c>
      <c r="G17" s="3399" t="s">
        <v>2480</v>
      </c>
      <c r="H17" s="3400">
        <v>6</v>
      </c>
      <c r="I17" s="3396" t="s">
        <v>2424</v>
      </c>
      <c r="J17" s="3397">
        <v>6</v>
      </c>
      <c r="K17" s="3400">
        <v>32</v>
      </c>
      <c r="L17" s="3396" t="s">
        <v>2424</v>
      </c>
      <c r="M17" s="3401">
        <v>32</v>
      </c>
      <c r="N17" s="1971"/>
      <c r="O17" s="3395" t="s">
        <v>364</v>
      </c>
      <c r="P17" s="3396" t="s">
        <v>2424</v>
      </c>
      <c r="Q17" s="3402" t="s">
        <v>364</v>
      </c>
      <c r="R17" s="3398" t="s">
        <v>2480</v>
      </c>
      <c r="S17" s="3396" t="s">
        <v>2424</v>
      </c>
      <c r="T17" s="3403" t="s">
        <v>2480</v>
      </c>
      <c r="U17" s="3400">
        <v>6</v>
      </c>
      <c r="V17" s="3396" t="s">
        <v>2424</v>
      </c>
      <c r="W17" s="3402">
        <v>6</v>
      </c>
      <c r="X17" s="3400">
        <v>32</v>
      </c>
      <c r="Y17" s="3396" t="s">
        <v>2424</v>
      </c>
      <c r="Z17" s="3404">
        <v>32</v>
      </c>
      <c r="AA17" s="1971"/>
      <c r="AB17" s="1971"/>
      <c r="AC17" s="1971"/>
      <c r="AD17" s="3413"/>
      <c r="AE17" s="3421"/>
      <c r="AF17" s="3421"/>
      <c r="AG17" s="3421"/>
      <c r="AH17" s="3421"/>
      <c r="AI17" s="3421"/>
      <c r="AJ17" s="3421"/>
      <c r="AK17" s="3421"/>
      <c r="AL17" s="3421"/>
      <c r="AM17" s="3421"/>
      <c r="AN17" s="3421"/>
      <c r="AO17" s="3421"/>
      <c r="AP17" s="3421"/>
      <c r="AQ17" s="3421"/>
      <c r="AR17" s="3421"/>
      <c r="AS17" s="3421"/>
      <c r="AT17" s="3421"/>
      <c r="AU17" s="3421"/>
      <c r="AV17" s="3421"/>
      <c r="AW17" s="3421"/>
      <c r="AX17" s="3421"/>
      <c r="AY17" s="3421"/>
      <c r="AZ17" s="3421"/>
      <c r="BA17" s="3421"/>
      <c r="BD17" s="3420"/>
      <c r="BE17" s="3421"/>
      <c r="BF17" s="3421"/>
      <c r="BG17" s="3421"/>
      <c r="BH17" s="3421"/>
      <c r="BI17" s="3421"/>
      <c r="BJ17" s="3421"/>
      <c r="BK17" s="3421"/>
      <c r="BL17" s="3421"/>
      <c r="BM17" s="3421"/>
      <c r="BN17" s="3421"/>
      <c r="BO17" s="3421"/>
      <c r="BP17" s="3421"/>
      <c r="BQ17" s="3421"/>
      <c r="BR17" s="3421"/>
      <c r="BS17" s="3421"/>
      <c r="BT17" s="3421"/>
      <c r="BU17" s="3421"/>
      <c r="BV17" s="3421"/>
      <c r="BW17" s="3421"/>
      <c r="BX17" s="3421"/>
      <c r="BY17" s="3421"/>
      <c r="BZ17" s="3421"/>
      <c r="CA17" s="3421"/>
      <c r="CB17" s="3421"/>
      <c r="CC17" s="3421"/>
      <c r="CD17" s="3421"/>
      <c r="CE17" s="3421"/>
      <c r="CF17" s="3421"/>
      <c r="CG17" s="3421"/>
      <c r="CH17" s="3421"/>
      <c r="CI17" s="3421"/>
      <c r="CJ17" s="3421"/>
      <c r="CK17" s="3421"/>
      <c r="CL17" s="3421"/>
      <c r="CM17" s="3421"/>
    </row>
    <row r="18" spans="1:91" ht="44.25" customHeight="1">
      <c r="A18" s="1971"/>
      <c r="B18" s="3395" t="s">
        <v>729</v>
      </c>
      <c r="C18" s="3396" t="s">
        <v>2424</v>
      </c>
      <c r="D18" s="3397" t="s">
        <v>729</v>
      </c>
      <c r="E18" s="3398" t="s">
        <v>1278</v>
      </c>
      <c r="F18" s="3396" t="s">
        <v>2424</v>
      </c>
      <c r="G18" s="3399" t="s">
        <v>1278</v>
      </c>
      <c r="H18" s="3400">
        <v>7</v>
      </c>
      <c r="I18" s="3396" t="s">
        <v>2424</v>
      </c>
      <c r="J18" s="3397">
        <v>7</v>
      </c>
      <c r="K18" s="3400">
        <v>33</v>
      </c>
      <c r="L18" s="3396" t="s">
        <v>2424</v>
      </c>
      <c r="M18" s="3401">
        <v>33</v>
      </c>
      <c r="N18" s="1971"/>
      <c r="O18" s="3395" t="s">
        <v>729</v>
      </c>
      <c r="P18" s="3396" t="s">
        <v>2424</v>
      </c>
      <c r="Q18" s="3402" t="s">
        <v>729</v>
      </c>
      <c r="R18" s="3398" t="s">
        <v>1278</v>
      </c>
      <c r="S18" s="3396" t="s">
        <v>2424</v>
      </c>
      <c r="T18" s="3403" t="s">
        <v>1278</v>
      </c>
      <c r="U18" s="3400">
        <v>7</v>
      </c>
      <c r="V18" s="3396" t="s">
        <v>2424</v>
      </c>
      <c r="W18" s="3402">
        <v>7</v>
      </c>
      <c r="X18" s="3400">
        <v>33</v>
      </c>
      <c r="Y18" s="3396" t="s">
        <v>2424</v>
      </c>
      <c r="Z18" s="3404">
        <v>33</v>
      </c>
      <c r="AA18" s="1971"/>
      <c r="AB18" s="1971"/>
      <c r="AC18" s="1971"/>
      <c r="AD18" s="3405" t="s">
        <v>2481</v>
      </c>
      <c r="AE18" s="3429" t="s">
        <v>2470</v>
      </c>
      <c r="AF18" s="3430">
        <v>0</v>
      </c>
      <c r="AG18" s="3429" t="s">
        <v>2471</v>
      </c>
      <c r="AH18" s="3430">
        <v>0</v>
      </c>
      <c r="AI18" s="3429" t="s">
        <v>2472</v>
      </c>
      <c r="AJ18" s="3430">
        <v>0</v>
      </c>
      <c r="AK18" s="3429" t="s">
        <v>2473</v>
      </c>
      <c r="AL18" s="3430">
        <v>0</v>
      </c>
      <c r="AM18" s="3429" t="s">
        <v>1191</v>
      </c>
      <c r="AN18" s="3430">
        <v>0</v>
      </c>
      <c r="AO18" s="3429" t="s">
        <v>1223</v>
      </c>
      <c r="AP18" s="3430">
        <v>0</v>
      </c>
      <c r="AQ18" s="3429" t="s">
        <v>2474</v>
      </c>
      <c r="AR18" s="3430">
        <v>0</v>
      </c>
      <c r="AS18" s="3429" t="s">
        <v>2475</v>
      </c>
      <c r="AT18" s="3430">
        <v>0</v>
      </c>
      <c r="AU18" s="3429" t="s">
        <v>2476</v>
      </c>
      <c r="AV18" s="3430">
        <v>0</v>
      </c>
      <c r="AW18" s="3429" t="s">
        <v>1192</v>
      </c>
      <c r="AX18" s="3430">
        <v>0</v>
      </c>
      <c r="AY18" s="3429" t="s">
        <v>1193</v>
      </c>
      <c r="AZ18" s="3430">
        <v>0</v>
      </c>
      <c r="BA18" s="3429" t="s">
        <v>1194</v>
      </c>
      <c r="BD18" s="3422" t="s">
        <v>2482</v>
      </c>
      <c r="BE18" s="3431">
        <v>1</v>
      </c>
      <c r="BF18" s="3432"/>
      <c r="BG18" s="3430"/>
      <c r="BH18" s="3431">
        <v>2</v>
      </c>
      <c r="BI18" s="3432"/>
      <c r="BJ18" s="3430"/>
      <c r="BK18" s="3431">
        <v>3</v>
      </c>
      <c r="BL18" s="3432"/>
      <c r="BM18" s="3430"/>
      <c r="BN18" s="3431">
        <v>4</v>
      </c>
      <c r="BO18" s="3432"/>
      <c r="BP18" s="3430"/>
      <c r="BQ18" s="3431">
        <v>5</v>
      </c>
      <c r="BR18" s="3432"/>
      <c r="BS18" s="3430"/>
      <c r="BT18" s="3431">
        <v>6</v>
      </c>
      <c r="BU18" s="3432"/>
      <c r="BV18" s="3430"/>
      <c r="BW18" s="3431">
        <v>7</v>
      </c>
      <c r="BX18" s="3432"/>
      <c r="BY18" s="3430"/>
      <c r="BZ18" s="3431">
        <v>8</v>
      </c>
      <c r="CA18" s="3432"/>
      <c r="CB18" s="3430"/>
      <c r="CC18" s="3431">
        <v>9</v>
      </c>
      <c r="CD18" s="3432"/>
      <c r="CE18" s="3430"/>
      <c r="CF18" s="3431">
        <v>0</v>
      </c>
      <c r="CG18" s="3432"/>
      <c r="CH18" s="3430"/>
      <c r="CI18" s="3431" t="s">
        <v>2448</v>
      </c>
      <c r="CJ18" s="3432"/>
      <c r="CK18" s="3430"/>
      <c r="CL18" s="3431" t="s">
        <v>2449</v>
      </c>
      <c r="CM18" s="3432"/>
    </row>
    <row r="19" spans="1:91" ht="44.25">
      <c r="A19" s="1971"/>
      <c r="B19" s="3395" t="s">
        <v>636</v>
      </c>
      <c r="C19" s="3396" t="s">
        <v>2424</v>
      </c>
      <c r="D19" s="3397" t="s">
        <v>636</v>
      </c>
      <c r="E19" s="3398" t="s">
        <v>2483</v>
      </c>
      <c r="F19" s="3396" t="s">
        <v>2424</v>
      </c>
      <c r="G19" s="3399" t="s">
        <v>2483</v>
      </c>
      <c r="H19" s="3400">
        <v>8</v>
      </c>
      <c r="I19" s="3396" t="s">
        <v>2424</v>
      </c>
      <c r="J19" s="3397">
        <v>8</v>
      </c>
      <c r="K19" s="3400">
        <v>34</v>
      </c>
      <c r="L19" s="3396" t="s">
        <v>2424</v>
      </c>
      <c r="M19" s="3401">
        <v>34</v>
      </c>
      <c r="N19" s="1971"/>
      <c r="O19" s="3395" t="s">
        <v>636</v>
      </c>
      <c r="P19" s="3396" t="s">
        <v>2424</v>
      </c>
      <c r="Q19" s="3402" t="s">
        <v>636</v>
      </c>
      <c r="R19" s="3398" t="s">
        <v>2483</v>
      </c>
      <c r="S19" s="3396" t="s">
        <v>2424</v>
      </c>
      <c r="T19" s="3403" t="s">
        <v>2483</v>
      </c>
      <c r="U19" s="3400">
        <v>8</v>
      </c>
      <c r="V19" s="3396" t="s">
        <v>2424</v>
      </c>
      <c r="W19" s="3402">
        <v>8</v>
      </c>
      <c r="X19" s="3400">
        <v>34</v>
      </c>
      <c r="Y19" s="3396" t="s">
        <v>2424</v>
      </c>
      <c r="Z19" s="3404">
        <v>34</v>
      </c>
      <c r="AA19" s="1971"/>
      <c r="AB19" s="1971"/>
      <c r="AC19" s="1971"/>
      <c r="AD19" s="3413"/>
      <c r="AE19" s="3421"/>
      <c r="AF19" s="3421"/>
      <c r="AG19" s="3421"/>
      <c r="AH19" s="3421"/>
      <c r="AI19" s="3421"/>
      <c r="AJ19" s="3421"/>
      <c r="AK19" s="3421"/>
      <c r="AL19" s="3421"/>
      <c r="AM19" s="3421"/>
      <c r="AN19" s="3421"/>
      <c r="AO19" s="3421"/>
      <c r="AP19" s="3421"/>
      <c r="AQ19" s="3421"/>
      <c r="AR19" s="3421"/>
      <c r="AS19" s="3421"/>
      <c r="AT19" s="3421"/>
      <c r="AU19" s="3421"/>
      <c r="AV19" s="3421"/>
      <c r="AW19" s="3421"/>
      <c r="AX19" s="3421"/>
      <c r="AY19" s="3421"/>
      <c r="AZ19" s="3421"/>
      <c r="BA19" s="3421"/>
      <c r="BD19" s="3422"/>
      <c r="BE19" s="3433" t="s">
        <v>1188</v>
      </c>
      <c r="BF19" s="3434"/>
      <c r="BG19" s="3430"/>
      <c r="BH19" s="3433" t="s">
        <v>2451</v>
      </c>
      <c r="BI19" s="3434" t="s">
        <v>2452</v>
      </c>
      <c r="BJ19" s="3430"/>
      <c r="BK19" s="3433" t="s">
        <v>1185</v>
      </c>
      <c r="BL19" s="3434" t="s">
        <v>1186</v>
      </c>
      <c r="BM19" s="3430"/>
      <c r="BN19" s="3433" t="s">
        <v>2453</v>
      </c>
      <c r="BO19" s="3434" t="s">
        <v>2454</v>
      </c>
      <c r="BP19" s="3430"/>
      <c r="BQ19" s="3433" t="s">
        <v>2455</v>
      </c>
      <c r="BR19" s="3434" t="s">
        <v>2456</v>
      </c>
      <c r="BS19" s="3430"/>
      <c r="BT19" s="3433" t="s">
        <v>2457</v>
      </c>
      <c r="BU19" s="3434" t="s">
        <v>2458</v>
      </c>
      <c r="BV19" s="3430"/>
      <c r="BW19" s="3433" t="s">
        <v>2459</v>
      </c>
      <c r="BX19" s="3434" t="s">
        <v>2460</v>
      </c>
      <c r="BY19" s="3430"/>
      <c r="BZ19" s="3433" t="s">
        <v>2461</v>
      </c>
      <c r="CA19" s="3434" t="s">
        <v>2462</v>
      </c>
      <c r="CB19" s="3430"/>
      <c r="CC19" s="3433" t="s">
        <v>2463</v>
      </c>
      <c r="CD19" s="3434" t="s">
        <v>2464</v>
      </c>
      <c r="CE19" s="3430"/>
      <c r="CF19" s="3433" t="s">
        <v>2465</v>
      </c>
      <c r="CG19" s="3434" t="s">
        <v>292</v>
      </c>
      <c r="CH19" s="3430"/>
      <c r="CI19" s="3433" t="s">
        <v>2466</v>
      </c>
      <c r="CJ19" s="3434" t="s">
        <v>2467</v>
      </c>
      <c r="CK19" s="3430"/>
      <c r="CL19" s="3433" t="s">
        <v>2424</v>
      </c>
      <c r="CM19" s="3434" t="s">
        <v>2468</v>
      </c>
    </row>
    <row r="20" spans="1:91" ht="44.25">
      <c r="A20" s="1971"/>
      <c r="B20" s="3395" t="s">
        <v>367</v>
      </c>
      <c r="C20" s="3396" t="s">
        <v>2424</v>
      </c>
      <c r="D20" s="3397" t="s">
        <v>367</v>
      </c>
      <c r="E20" s="3398" t="s">
        <v>2484</v>
      </c>
      <c r="F20" s="3396" t="s">
        <v>2424</v>
      </c>
      <c r="G20" s="3399" t="s">
        <v>2484</v>
      </c>
      <c r="H20" s="3400">
        <v>9</v>
      </c>
      <c r="I20" s="3396" t="s">
        <v>2424</v>
      </c>
      <c r="J20" s="3397">
        <v>9</v>
      </c>
      <c r="K20" s="3400">
        <v>35</v>
      </c>
      <c r="L20" s="3396" t="s">
        <v>2424</v>
      </c>
      <c r="M20" s="3401">
        <v>35</v>
      </c>
      <c r="N20" s="1971"/>
      <c r="O20" s="3395" t="s">
        <v>367</v>
      </c>
      <c r="P20" s="3396" t="s">
        <v>2424</v>
      </c>
      <c r="Q20" s="3402" t="s">
        <v>367</v>
      </c>
      <c r="R20" s="3398" t="s">
        <v>2484</v>
      </c>
      <c r="S20" s="3396" t="s">
        <v>2424</v>
      </c>
      <c r="T20" s="3403" t="s">
        <v>2484</v>
      </c>
      <c r="U20" s="3400">
        <v>9</v>
      </c>
      <c r="V20" s="3396" t="s">
        <v>2424</v>
      </c>
      <c r="W20" s="3402">
        <v>9</v>
      </c>
      <c r="X20" s="3400">
        <v>35</v>
      </c>
      <c r="Y20" s="3396" t="s">
        <v>2424</v>
      </c>
      <c r="Z20" s="3404">
        <v>35</v>
      </c>
      <c r="AA20" s="1971"/>
      <c r="AB20" s="1971"/>
      <c r="AC20" s="1971"/>
      <c r="AD20" s="3405" t="s">
        <v>2485</v>
      </c>
      <c r="AE20" s="3435" t="s">
        <v>2470</v>
      </c>
      <c r="AF20" s="3436">
        <v>0</v>
      </c>
      <c r="AG20" s="3435" t="s">
        <v>2471</v>
      </c>
      <c r="AH20" s="3436">
        <v>0</v>
      </c>
      <c r="AI20" s="3435" t="s">
        <v>2472</v>
      </c>
      <c r="AJ20" s="3436">
        <v>0</v>
      </c>
      <c r="AK20" s="3435" t="s">
        <v>2473</v>
      </c>
      <c r="AL20" s="3436">
        <v>0</v>
      </c>
      <c r="AM20" s="3435" t="s">
        <v>1191</v>
      </c>
      <c r="AN20" s="3436">
        <v>0</v>
      </c>
      <c r="AO20" s="3435" t="s">
        <v>1223</v>
      </c>
      <c r="AP20" s="3436">
        <v>0</v>
      </c>
      <c r="AQ20" s="3435" t="s">
        <v>2474</v>
      </c>
      <c r="AR20" s="3436">
        <v>0</v>
      </c>
      <c r="AS20" s="3435" t="s">
        <v>2475</v>
      </c>
      <c r="AT20" s="3436">
        <v>0</v>
      </c>
      <c r="AU20" s="3435" t="s">
        <v>2476</v>
      </c>
      <c r="AV20" s="3436">
        <v>0</v>
      </c>
      <c r="AW20" s="3435" t="s">
        <v>1192</v>
      </c>
      <c r="AX20" s="3436">
        <v>0</v>
      </c>
      <c r="AY20" s="3435" t="s">
        <v>1193</v>
      </c>
      <c r="AZ20" s="3436">
        <v>0</v>
      </c>
      <c r="BA20" s="3435" t="s">
        <v>1194</v>
      </c>
      <c r="BD20" s="3413"/>
      <c r="BE20" s="3421"/>
      <c r="BF20" s="3421"/>
      <c r="BG20" s="3421"/>
      <c r="BH20" s="3421"/>
      <c r="BI20" s="3421"/>
      <c r="BJ20" s="3421"/>
      <c r="BK20" s="3421"/>
      <c r="BL20" s="3421"/>
      <c r="BM20" s="3421"/>
      <c r="BN20" s="3421"/>
      <c r="BO20" s="3421"/>
      <c r="BP20" s="3421"/>
      <c r="BQ20" s="3421"/>
      <c r="BR20" s="3421"/>
      <c r="BS20" s="3421"/>
      <c r="BT20" s="3421"/>
      <c r="BU20" s="3421"/>
      <c r="BV20" s="3421"/>
      <c r="BW20" s="3421"/>
      <c r="BX20" s="3421"/>
      <c r="BY20" s="3421"/>
      <c r="BZ20" s="3421"/>
      <c r="CA20" s="3421"/>
      <c r="CB20" s="3421"/>
      <c r="CC20" s="3421"/>
      <c r="CD20" s="3421"/>
      <c r="CE20" s="3421"/>
      <c r="CF20" s="3421"/>
      <c r="CG20" s="3421"/>
      <c r="CH20" s="3421"/>
      <c r="CI20" s="3421"/>
      <c r="CJ20" s="3421"/>
      <c r="CK20" s="3421"/>
      <c r="CL20" s="3421"/>
      <c r="CM20" s="3421"/>
    </row>
    <row r="21" spans="1:91" ht="44.25">
      <c r="A21" s="1971"/>
      <c r="B21" s="3395" t="s">
        <v>370</v>
      </c>
      <c r="C21" s="3396" t="s">
        <v>2424</v>
      </c>
      <c r="D21" s="3397" t="s">
        <v>370</v>
      </c>
      <c r="E21" s="3398" t="s">
        <v>2486</v>
      </c>
      <c r="F21" s="3396" t="s">
        <v>2424</v>
      </c>
      <c r="G21" s="3399" t="s">
        <v>2486</v>
      </c>
      <c r="H21" s="3400">
        <v>10</v>
      </c>
      <c r="I21" s="3396" t="s">
        <v>2424</v>
      </c>
      <c r="J21" s="3397">
        <v>10</v>
      </c>
      <c r="K21" s="3400">
        <v>36</v>
      </c>
      <c r="L21" s="3396" t="s">
        <v>2424</v>
      </c>
      <c r="M21" s="3401">
        <v>36</v>
      </c>
      <c r="N21" s="1971"/>
      <c r="O21" s="3395" t="s">
        <v>370</v>
      </c>
      <c r="P21" s="3396" t="s">
        <v>2424</v>
      </c>
      <c r="Q21" s="3402" t="s">
        <v>370</v>
      </c>
      <c r="R21" s="3398" t="s">
        <v>2486</v>
      </c>
      <c r="S21" s="3396" t="s">
        <v>2424</v>
      </c>
      <c r="T21" s="3403" t="s">
        <v>2486</v>
      </c>
      <c r="U21" s="3400">
        <v>10</v>
      </c>
      <c r="V21" s="3396" t="s">
        <v>2424</v>
      </c>
      <c r="W21" s="3402">
        <v>10</v>
      </c>
      <c r="X21" s="3400">
        <v>36</v>
      </c>
      <c r="Y21" s="3396" t="s">
        <v>2424</v>
      </c>
      <c r="Z21" s="3404">
        <v>36</v>
      </c>
      <c r="AA21" s="1971"/>
      <c r="AB21" s="1971"/>
      <c r="AC21" s="1971"/>
      <c r="AD21" s="3413"/>
      <c r="AE21" s="3421"/>
      <c r="AF21" s="3421"/>
      <c r="AG21" s="3421"/>
      <c r="AH21" s="3421"/>
      <c r="AI21" s="3421"/>
      <c r="AJ21" s="3421"/>
      <c r="AK21" s="3421"/>
      <c r="AL21" s="3421"/>
      <c r="AM21" s="3421"/>
      <c r="AN21" s="3421"/>
      <c r="AO21" s="3421"/>
      <c r="AP21" s="3421"/>
      <c r="AQ21" s="3421"/>
      <c r="AR21" s="3421"/>
      <c r="AS21" s="3421"/>
      <c r="AT21" s="3421"/>
      <c r="AU21" s="3421"/>
      <c r="AV21" s="3421"/>
      <c r="AW21" s="3421"/>
      <c r="AX21" s="3421"/>
      <c r="AY21" s="3421"/>
      <c r="AZ21" s="3421"/>
      <c r="BA21" s="3421"/>
      <c r="BD21" s="3422" t="s">
        <v>2487</v>
      </c>
      <c r="BE21" s="3437">
        <v>1</v>
      </c>
      <c r="BF21" s="3438"/>
      <c r="BG21" s="3436"/>
      <c r="BH21" s="3437">
        <v>2</v>
      </c>
      <c r="BI21" s="3438"/>
      <c r="BJ21" s="3436"/>
      <c r="BK21" s="3437">
        <v>3</v>
      </c>
      <c r="BL21" s="3438"/>
      <c r="BM21" s="3436"/>
      <c r="BN21" s="3437">
        <v>4</v>
      </c>
      <c r="BO21" s="3438"/>
      <c r="BP21" s="3436"/>
      <c r="BQ21" s="3437">
        <v>5</v>
      </c>
      <c r="BR21" s="3438"/>
      <c r="BS21" s="3436"/>
      <c r="BT21" s="3437">
        <v>6</v>
      </c>
      <c r="BU21" s="3438"/>
      <c r="BV21" s="3436"/>
      <c r="BW21" s="3437">
        <v>7</v>
      </c>
      <c r="BX21" s="3438"/>
      <c r="BY21" s="3436"/>
      <c r="BZ21" s="3437">
        <v>8</v>
      </c>
      <c r="CA21" s="3438"/>
      <c r="CB21" s="3436"/>
      <c r="CC21" s="3437">
        <v>9</v>
      </c>
      <c r="CD21" s="3438"/>
      <c r="CE21" s="3436"/>
      <c r="CF21" s="3437">
        <v>0</v>
      </c>
      <c r="CG21" s="3438"/>
      <c r="CH21" s="3436"/>
      <c r="CI21" s="3437" t="s">
        <v>2448</v>
      </c>
      <c r="CJ21" s="3438"/>
      <c r="CK21" s="3436"/>
      <c r="CL21" s="3437" t="s">
        <v>2449</v>
      </c>
      <c r="CM21" s="3438"/>
    </row>
    <row r="22" spans="1:91" ht="44.25">
      <c r="A22" s="1971"/>
      <c r="B22" s="3395" t="s">
        <v>372</v>
      </c>
      <c r="C22" s="3396" t="s">
        <v>2424</v>
      </c>
      <c r="D22" s="3397" t="s">
        <v>372</v>
      </c>
      <c r="E22" s="3398" t="s">
        <v>2488</v>
      </c>
      <c r="F22" s="3396" t="s">
        <v>2424</v>
      </c>
      <c r="G22" s="3399" t="s">
        <v>2488</v>
      </c>
      <c r="H22" s="3400">
        <v>11</v>
      </c>
      <c r="I22" s="3396" t="s">
        <v>2424</v>
      </c>
      <c r="J22" s="3397">
        <v>11</v>
      </c>
      <c r="K22" s="3400">
        <v>37</v>
      </c>
      <c r="L22" s="3396" t="s">
        <v>2424</v>
      </c>
      <c r="M22" s="3401">
        <v>37</v>
      </c>
      <c r="N22" s="1971"/>
      <c r="O22" s="3395" t="s">
        <v>372</v>
      </c>
      <c r="P22" s="3396" t="s">
        <v>2424</v>
      </c>
      <c r="Q22" s="3402" t="s">
        <v>372</v>
      </c>
      <c r="R22" s="3398" t="s">
        <v>2488</v>
      </c>
      <c r="S22" s="3396" t="s">
        <v>2424</v>
      </c>
      <c r="T22" s="3403" t="s">
        <v>2488</v>
      </c>
      <c r="U22" s="3400">
        <v>11</v>
      </c>
      <c r="V22" s="3396" t="s">
        <v>2424</v>
      </c>
      <c r="W22" s="3402">
        <v>11</v>
      </c>
      <c r="X22" s="3400">
        <v>37</v>
      </c>
      <c r="Y22" s="3396" t="s">
        <v>2424</v>
      </c>
      <c r="Z22" s="3404">
        <v>37</v>
      </c>
      <c r="AA22" s="1971"/>
      <c r="AB22" s="1971"/>
      <c r="AC22" s="1971"/>
      <c r="AD22" s="3405" t="s">
        <v>2489</v>
      </c>
      <c r="AE22" s="3439" t="s">
        <v>2470</v>
      </c>
      <c r="AF22" s="3440">
        <v>0</v>
      </c>
      <c r="AG22" s="3439" t="s">
        <v>2471</v>
      </c>
      <c r="AH22" s="3440">
        <v>0</v>
      </c>
      <c r="AI22" s="3439" t="s">
        <v>2472</v>
      </c>
      <c r="AJ22" s="3440">
        <v>0</v>
      </c>
      <c r="AK22" s="3439" t="s">
        <v>2473</v>
      </c>
      <c r="AL22" s="3440">
        <v>0</v>
      </c>
      <c r="AM22" s="3439" t="s">
        <v>1191</v>
      </c>
      <c r="AN22" s="3440">
        <v>0</v>
      </c>
      <c r="AO22" s="3439" t="s">
        <v>1223</v>
      </c>
      <c r="AP22" s="3440">
        <v>0</v>
      </c>
      <c r="AQ22" s="3439" t="s">
        <v>2474</v>
      </c>
      <c r="AR22" s="3440">
        <v>0</v>
      </c>
      <c r="AS22" s="3439" t="s">
        <v>2475</v>
      </c>
      <c r="AT22" s="3440">
        <v>0</v>
      </c>
      <c r="AU22" s="3439" t="s">
        <v>2476</v>
      </c>
      <c r="AV22" s="3440">
        <v>0</v>
      </c>
      <c r="AW22" s="3439" t="s">
        <v>1192</v>
      </c>
      <c r="AX22" s="3440">
        <v>0</v>
      </c>
      <c r="AY22" s="3439" t="s">
        <v>1193</v>
      </c>
      <c r="AZ22" s="3440">
        <v>0</v>
      </c>
      <c r="BA22" s="3439" t="s">
        <v>1194</v>
      </c>
      <c r="BD22" s="3422"/>
      <c r="BE22" s="3441" t="s">
        <v>1188</v>
      </c>
      <c r="BF22" s="3442"/>
      <c r="BG22" s="3436"/>
      <c r="BH22" s="3441" t="s">
        <v>2451</v>
      </c>
      <c r="BI22" s="3442" t="s">
        <v>2452</v>
      </c>
      <c r="BJ22" s="3436"/>
      <c r="BK22" s="3441" t="s">
        <v>1185</v>
      </c>
      <c r="BL22" s="3442" t="s">
        <v>1186</v>
      </c>
      <c r="BM22" s="3436"/>
      <c r="BN22" s="3441" t="s">
        <v>2453</v>
      </c>
      <c r="BO22" s="3442" t="s">
        <v>2454</v>
      </c>
      <c r="BP22" s="3436"/>
      <c r="BQ22" s="3441" t="s">
        <v>2455</v>
      </c>
      <c r="BR22" s="3442" t="s">
        <v>2456</v>
      </c>
      <c r="BS22" s="3436"/>
      <c r="BT22" s="3441" t="s">
        <v>2457</v>
      </c>
      <c r="BU22" s="3442" t="s">
        <v>2458</v>
      </c>
      <c r="BV22" s="3436"/>
      <c r="BW22" s="3441" t="s">
        <v>2459</v>
      </c>
      <c r="BX22" s="3442" t="s">
        <v>2460</v>
      </c>
      <c r="BY22" s="3436"/>
      <c r="BZ22" s="3441" t="s">
        <v>2461</v>
      </c>
      <c r="CA22" s="3442" t="s">
        <v>2462</v>
      </c>
      <c r="CB22" s="3436"/>
      <c r="CC22" s="3441" t="s">
        <v>2463</v>
      </c>
      <c r="CD22" s="3442" t="s">
        <v>2464</v>
      </c>
      <c r="CE22" s="3436"/>
      <c r="CF22" s="3441" t="s">
        <v>2465</v>
      </c>
      <c r="CG22" s="3442" t="s">
        <v>292</v>
      </c>
      <c r="CH22" s="3436"/>
      <c r="CI22" s="3441" t="s">
        <v>2466</v>
      </c>
      <c r="CJ22" s="3442" t="s">
        <v>2467</v>
      </c>
      <c r="CK22" s="3436"/>
      <c r="CL22" s="3441" t="s">
        <v>2424</v>
      </c>
      <c r="CM22" s="3442" t="s">
        <v>2468</v>
      </c>
    </row>
    <row r="23" spans="1:91" ht="44.25">
      <c r="A23" s="1971"/>
      <c r="B23" s="3395" t="s">
        <v>224</v>
      </c>
      <c r="C23" s="3396" t="s">
        <v>2424</v>
      </c>
      <c r="D23" s="3397" t="s">
        <v>224</v>
      </c>
      <c r="E23" s="3398" t="s">
        <v>2490</v>
      </c>
      <c r="F23" s="3396" t="s">
        <v>2424</v>
      </c>
      <c r="G23" s="3399" t="s">
        <v>2490</v>
      </c>
      <c r="H23" s="3400">
        <v>12</v>
      </c>
      <c r="I23" s="3396" t="s">
        <v>2424</v>
      </c>
      <c r="J23" s="3443">
        <v>12</v>
      </c>
      <c r="K23" s="3400">
        <v>38</v>
      </c>
      <c r="L23" s="3396" t="s">
        <v>2424</v>
      </c>
      <c r="M23" s="3401">
        <v>38</v>
      </c>
      <c r="N23" s="1971"/>
      <c r="O23" s="3395" t="s">
        <v>224</v>
      </c>
      <c r="P23" s="3396" t="s">
        <v>2424</v>
      </c>
      <c r="Q23" s="3402" t="s">
        <v>224</v>
      </c>
      <c r="R23" s="3398" t="s">
        <v>2490</v>
      </c>
      <c r="S23" s="3396" t="s">
        <v>2424</v>
      </c>
      <c r="T23" s="3403" t="s">
        <v>2490</v>
      </c>
      <c r="U23" s="3400">
        <v>12</v>
      </c>
      <c r="V23" s="3396" t="s">
        <v>2424</v>
      </c>
      <c r="W23" s="3402">
        <v>12</v>
      </c>
      <c r="X23" s="3400">
        <v>38</v>
      </c>
      <c r="Y23" s="3396" t="s">
        <v>2424</v>
      </c>
      <c r="Z23" s="3404">
        <v>38</v>
      </c>
      <c r="AA23" s="1971"/>
      <c r="AB23" s="1971"/>
      <c r="AC23" s="1971"/>
      <c r="BD23" s="3413"/>
      <c r="BE23" s="3421"/>
      <c r="BF23" s="3421"/>
      <c r="BG23" s="3421"/>
      <c r="BH23" s="3421"/>
      <c r="BI23" s="3421"/>
      <c r="BJ23" s="3421"/>
      <c r="BK23" s="3421"/>
      <c r="BL23" s="3421"/>
      <c r="BM23" s="3421"/>
      <c r="BN23" s="3421"/>
      <c r="BO23" s="3421"/>
      <c r="BP23" s="3421"/>
      <c r="BQ23" s="3421"/>
      <c r="BR23" s="3421"/>
      <c r="BS23" s="3421"/>
      <c r="BT23" s="3421"/>
      <c r="BU23" s="3421"/>
      <c r="BV23" s="3421"/>
      <c r="BW23" s="3421"/>
      <c r="BX23" s="3421"/>
      <c r="BY23" s="3421"/>
      <c r="BZ23" s="3421"/>
      <c r="CA23" s="3421"/>
      <c r="CB23" s="3421"/>
      <c r="CC23" s="3421"/>
      <c r="CD23" s="3421"/>
      <c r="CE23" s="3421"/>
      <c r="CF23" s="3421"/>
      <c r="CG23" s="3421"/>
      <c r="CH23" s="3421"/>
      <c r="CI23" s="3421"/>
      <c r="CJ23" s="3421"/>
      <c r="CK23" s="3421"/>
      <c r="CL23" s="3421"/>
      <c r="CM23" s="3421"/>
    </row>
    <row r="24" spans="1:91" ht="44.25">
      <c r="A24" s="1971"/>
      <c r="B24" s="3395" t="s">
        <v>395</v>
      </c>
      <c r="C24" s="3396" t="s">
        <v>2424</v>
      </c>
      <c r="D24" s="3397" t="s">
        <v>395</v>
      </c>
      <c r="E24" s="3398" t="s">
        <v>2491</v>
      </c>
      <c r="F24" s="3396" t="s">
        <v>2424</v>
      </c>
      <c r="G24" s="3399" t="s">
        <v>2491</v>
      </c>
      <c r="H24" s="3400">
        <v>13</v>
      </c>
      <c r="I24" s="3396" t="s">
        <v>2424</v>
      </c>
      <c r="J24" s="3443">
        <v>13</v>
      </c>
      <c r="K24" s="3400">
        <v>39</v>
      </c>
      <c r="L24" s="3396" t="s">
        <v>2424</v>
      </c>
      <c r="M24" s="3401">
        <v>39</v>
      </c>
      <c r="N24" s="1971"/>
      <c r="O24" s="3395" t="s">
        <v>395</v>
      </c>
      <c r="P24" s="3396" t="s">
        <v>2424</v>
      </c>
      <c r="Q24" s="3402" t="s">
        <v>395</v>
      </c>
      <c r="R24" s="3398" t="s">
        <v>2491</v>
      </c>
      <c r="S24" s="3396" t="s">
        <v>2424</v>
      </c>
      <c r="T24" s="3403" t="s">
        <v>2491</v>
      </c>
      <c r="U24" s="3400">
        <v>13</v>
      </c>
      <c r="V24" s="3396" t="s">
        <v>2424</v>
      </c>
      <c r="W24" s="3402">
        <v>13</v>
      </c>
      <c r="X24" s="3400">
        <v>39</v>
      </c>
      <c r="Y24" s="3396" t="s">
        <v>2424</v>
      </c>
      <c r="Z24" s="3404">
        <v>39</v>
      </c>
      <c r="AA24" s="1971"/>
      <c r="AB24" s="1971"/>
      <c r="AC24" s="1971"/>
      <c r="AD24" s="3385" t="s">
        <v>2492</v>
      </c>
      <c r="BD24" s="3422" t="s">
        <v>2489</v>
      </c>
      <c r="BE24" s="3444">
        <v>1</v>
      </c>
      <c r="BF24" s="3445"/>
      <c r="BG24" s="3440"/>
      <c r="BH24" s="3444">
        <v>2</v>
      </c>
      <c r="BI24" s="3445"/>
      <c r="BJ24" s="3440"/>
      <c r="BK24" s="3444">
        <v>3</v>
      </c>
      <c r="BL24" s="3445"/>
      <c r="BM24" s="3440"/>
      <c r="BN24" s="3444">
        <v>4</v>
      </c>
      <c r="BO24" s="3445"/>
      <c r="BP24" s="3440"/>
      <c r="BQ24" s="3444">
        <v>5</v>
      </c>
      <c r="BR24" s="3445"/>
      <c r="BS24" s="3440"/>
      <c r="BT24" s="3444">
        <v>6</v>
      </c>
      <c r="BU24" s="3445"/>
      <c r="BV24" s="3440"/>
      <c r="BW24" s="3444">
        <v>7</v>
      </c>
      <c r="BX24" s="3445"/>
      <c r="BY24" s="3440"/>
      <c r="BZ24" s="3444">
        <v>8</v>
      </c>
      <c r="CA24" s="3445"/>
      <c r="CB24" s="3440"/>
      <c r="CC24" s="3444">
        <v>9</v>
      </c>
      <c r="CD24" s="3445"/>
      <c r="CE24" s="3440"/>
      <c r="CF24" s="3444">
        <v>0</v>
      </c>
      <c r="CG24" s="3445"/>
      <c r="CH24" s="3440"/>
      <c r="CI24" s="3444" t="s">
        <v>2448</v>
      </c>
      <c r="CJ24" s="3445"/>
      <c r="CK24" s="3440"/>
      <c r="CL24" s="3444" t="s">
        <v>2449</v>
      </c>
      <c r="CM24" s="3445"/>
    </row>
    <row r="25" spans="1:91" ht="46.5">
      <c r="A25" s="1971"/>
      <c r="B25" s="3395" t="s">
        <v>868</v>
      </c>
      <c r="C25" s="3396" t="s">
        <v>2424</v>
      </c>
      <c r="D25" s="3397" t="s">
        <v>868</v>
      </c>
      <c r="E25" s="3398" t="s">
        <v>2493</v>
      </c>
      <c r="F25" s="3396" t="s">
        <v>2424</v>
      </c>
      <c r="G25" s="3399" t="s">
        <v>2493</v>
      </c>
      <c r="H25" s="3400">
        <v>14</v>
      </c>
      <c r="I25" s="3396" t="s">
        <v>2424</v>
      </c>
      <c r="J25" s="3443">
        <v>14</v>
      </c>
      <c r="K25" s="3400">
        <v>40</v>
      </c>
      <c r="L25" s="3396" t="s">
        <v>2424</v>
      </c>
      <c r="M25" s="3401">
        <v>40</v>
      </c>
      <c r="N25" s="1971"/>
      <c r="O25" s="3395" t="s">
        <v>868</v>
      </c>
      <c r="P25" s="3396" t="s">
        <v>2424</v>
      </c>
      <c r="Q25" s="3402" t="s">
        <v>868</v>
      </c>
      <c r="R25" s="3398" t="s">
        <v>2493</v>
      </c>
      <c r="S25" s="3396" t="s">
        <v>2424</v>
      </c>
      <c r="T25" s="3403" t="s">
        <v>2493</v>
      </c>
      <c r="U25" s="3400">
        <v>14</v>
      </c>
      <c r="V25" s="3396" t="s">
        <v>2424</v>
      </c>
      <c r="W25" s="3402">
        <v>14</v>
      </c>
      <c r="X25" s="3400">
        <v>40</v>
      </c>
      <c r="Y25" s="3396" t="s">
        <v>2424</v>
      </c>
      <c r="Z25" s="3404">
        <v>40</v>
      </c>
      <c r="AA25" s="1971"/>
      <c r="AB25" s="1971"/>
      <c r="AC25" s="1971"/>
      <c r="AD25" s="3405" t="s">
        <v>2434</v>
      </c>
      <c r="AE25" s="3446" t="s">
        <v>2494</v>
      </c>
      <c r="AF25" s="3447"/>
      <c r="AG25" s="3446" t="s">
        <v>2495</v>
      </c>
      <c r="AH25" s="3447"/>
      <c r="AI25" s="3446" t="s">
        <v>2496</v>
      </c>
      <c r="AJ25" s="3447"/>
      <c r="AK25" s="3446" t="s">
        <v>2497</v>
      </c>
      <c r="AL25" s="3447"/>
      <c r="AM25" s="3446" t="s">
        <v>2498</v>
      </c>
      <c r="AN25" s="3447"/>
      <c r="AO25" s="3446" t="s">
        <v>2499</v>
      </c>
      <c r="AP25" s="3447"/>
      <c r="AQ25" s="3446" t="s">
        <v>2500</v>
      </c>
      <c r="AR25" s="3447"/>
      <c r="AS25" s="3446" t="s">
        <v>2501</v>
      </c>
      <c r="AT25" s="3447"/>
      <c r="AU25" s="3446" t="s">
        <v>2502</v>
      </c>
      <c r="AV25" s="3447"/>
      <c r="AW25" s="3446" t="s">
        <v>2503</v>
      </c>
      <c r="AX25" s="3447"/>
      <c r="AY25" s="3446" t="s">
        <v>2504</v>
      </c>
      <c r="AZ25" s="3447"/>
      <c r="BA25" s="3446" t="s">
        <v>2505</v>
      </c>
      <c r="BD25" s="3422"/>
      <c r="BE25" s="3448" t="s">
        <v>1188</v>
      </c>
      <c r="BF25" s="3449"/>
      <c r="BG25" s="3440"/>
      <c r="BH25" s="3448" t="s">
        <v>2451</v>
      </c>
      <c r="BI25" s="3449" t="s">
        <v>2452</v>
      </c>
      <c r="BJ25" s="3440"/>
      <c r="BK25" s="3448" t="s">
        <v>1185</v>
      </c>
      <c r="BL25" s="3449" t="s">
        <v>1186</v>
      </c>
      <c r="BM25" s="3440"/>
      <c r="BN25" s="3448" t="s">
        <v>2453</v>
      </c>
      <c r="BO25" s="3449" t="s">
        <v>2454</v>
      </c>
      <c r="BP25" s="3440"/>
      <c r="BQ25" s="3448" t="s">
        <v>2455</v>
      </c>
      <c r="BR25" s="3449" t="s">
        <v>2456</v>
      </c>
      <c r="BS25" s="3440"/>
      <c r="BT25" s="3448" t="s">
        <v>2457</v>
      </c>
      <c r="BU25" s="3449" t="s">
        <v>2458</v>
      </c>
      <c r="BV25" s="3440"/>
      <c r="BW25" s="3448" t="s">
        <v>2459</v>
      </c>
      <c r="BX25" s="3449" t="s">
        <v>2460</v>
      </c>
      <c r="BY25" s="3440"/>
      <c r="BZ25" s="3448" t="s">
        <v>2461</v>
      </c>
      <c r="CA25" s="3449" t="s">
        <v>2462</v>
      </c>
      <c r="CB25" s="3440"/>
      <c r="CC25" s="3448" t="s">
        <v>2463</v>
      </c>
      <c r="CD25" s="3449" t="s">
        <v>2464</v>
      </c>
      <c r="CE25" s="3440"/>
      <c r="CF25" s="3448" t="s">
        <v>2465</v>
      </c>
      <c r="CG25" s="3449" t="s">
        <v>292</v>
      </c>
      <c r="CH25" s="3440"/>
      <c r="CI25" s="3448" t="s">
        <v>2466</v>
      </c>
      <c r="CJ25" s="3449" t="s">
        <v>2467</v>
      </c>
      <c r="CK25" s="3440"/>
      <c r="CL25" s="3448" t="s">
        <v>2424</v>
      </c>
      <c r="CM25" s="3449" t="s">
        <v>2468</v>
      </c>
    </row>
    <row r="26" spans="1:91" ht="44.25">
      <c r="A26" s="1971"/>
      <c r="B26" s="3395" t="s">
        <v>2506</v>
      </c>
      <c r="C26" s="3396" t="s">
        <v>2424</v>
      </c>
      <c r="D26" s="3397" t="s">
        <v>2506</v>
      </c>
      <c r="E26" s="3398" t="s">
        <v>2507</v>
      </c>
      <c r="F26" s="3396" t="s">
        <v>2424</v>
      </c>
      <c r="G26" s="3399" t="s">
        <v>2507</v>
      </c>
      <c r="H26" s="3400">
        <v>15</v>
      </c>
      <c r="I26" s="3396" t="s">
        <v>2424</v>
      </c>
      <c r="J26" s="3443">
        <v>15</v>
      </c>
      <c r="K26" s="3400">
        <v>41</v>
      </c>
      <c r="L26" s="3396" t="s">
        <v>2424</v>
      </c>
      <c r="M26" s="3401">
        <v>41</v>
      </c>
      <c r="N26" s="1971"/>
      <c r="O26" s="3395" t="s">
        <v>2506</v>
      </c>
      <c r="P26" s="3396" t="s">
        <v>2424</v>
      </c>
      <c r="Q26" s="3402" t="s">
        <v>2506</v>
      </c>
      <c r="R26" s="3398" t="s">
        <v>2507</v>
      </c>
      <c r="S26" s="3396" t="s">
        <v>2424</v>
      </c>
      <c r="T26" s="3403" t="s">
        <v>2507</v>
      </c>
      <c r="U26" s="3400">
        <v>15</v>
      </c>
      <c r="V26" s="3396" t="s">
        <v>2424</v>
      </c>
      <c r="W26" s="3402">
        <v>15</v>
      </c>
      <c r="X26" s="3400">
        <v>41</v>
      </c>
      <c r="Y26" s="3396" t="s">
        <v>2424</v>
      </c>
      <c r="Z26" s="3404">
        <v>41</v>
      </c>
      <c r="AA26" s="1971"/>
      <c r="AB26" s="1971"/>
      <c r="AC26" s="1971"/>
      <c r="AD26" s="3413"/>
      <c r="AE26" s="3450"/>
      <c r="AF26" s="3450"/>
      <c r="AG26" s="3450"/>
      <c r="AH26" s="3450"/>
      <c r="AI26" s="3450"/>
      <c r="AJ26" s="3450"/>
      <c r="AK26" s="3450"/>
      <c r="AL26" s="3450"/>
      <c r="AM26" s="3450"/>
      <c r="AN26" s="3450"/>
      <c r="AO26" s="3450"/>
      <c r="AP26" s="3450"/>
      <c r="AQ26" s="3450"/>
      <c r="AR26" s="3450"/>
      <c r="AS26" s="3450"/>
      <c r="AT26" s="3450"/>
      <c r="AU26" s="3450"/>
      <c r="AV26" s="3450"/>
      <c r="AW26" s="3450"/>
      <c r="AX26" s="3450"/>
      <c r="AY26" s="3450"/>
      <c r="AZ26" s="3450"/>
      <c r="BA26" s="3450"/>
      <c r="BD26" s="3413"/>
      <c r="BE26" s="3421"/>
      <c r="BF26" s="3421"/>
      <c r="BG26" s="3421"/>
      <c r="BH26" s="3421"/>
      <c r="BI26" s="3421"/>
      <c r="BJ26" s="3421"/>
      <c r="BK26" s="3421"/>
      <c r="BL26" s="3421"/>
      <c r="BM26" s="3421"/>
      <c r="BN26" s="3421"/>
      <c r="BO26" s="3421"/>
      <c r="BP26" s="3421"/>
      <c r="BQ26" s="3421"/>
      <c r="BR26" s="3421"/>
      <c r="BS26" s="3421"/>
      <c r="BT26" s="3421"/>
      <c r="BU26" s="3421"/>
      <c r="BV26" s="3421"/>
      <c r="BW26" s="3421"/>
      <c r="BX26" s="3421"/>
      <c r="BY26" s="3421"/>
      <c r="BZ26" s="3421"/>
      <c r="CA26" s="3421"/>
      <c r="CB26" s="3421"/>
      <c r="CC26" s="3421"/>
      <c r="CD26" s="3421"/>
      <c r="CE26" s="3421"/>
      <c r="CF26" s="3421"/>
      <c r="CG26" s="3421"/>
      <c r="CH26" s="3421"/>
      <c r="CI26" s="3421"/>
      <c r="CJ26" s="3421"/>
      <c r="CK26" s="3421"/>
      <c r="CL26" s="3421"/>
      <c r="CM26" s="3421"/>
    </row>
    <row r="27" spans="1:91" ht="44.25">
      <c r="A27" s="1971"/>
      <c r="B27" s="3395" t="s">
        <v>397</v>
      </c>
      <c r="C27" s="3396" t="s">
        <v>2424</v>
      </c>
      <c r="D27" s="3397" t="s">
        <v>397</v>
      </c>
      <c r="E27" s="3398" t="s">
        <v>1225</v>
      </c>
      <c r="F27" s="3396" t="s">
        <v>2424</v>
      </c>
      <c r="G27" s="3399" t="s">
        <v>1225</v>
      </c>
      <c r="H27" s="3400">
        <v>16</v>
      </c>
      <c r="I27" s="3396" t="s">
        <v>2424</v>
      </c>
      <c r="J27" s="3443">
        <v>16</v>
      </c>
      <c r="K27" s="3400">
        <v>42</v>
      </c>
      <c r="L27" s="3396" t="s">
        <v>2424</v>
      </c>
      <c r="M27" s="3401">
        <v>42</v>
      </c>
      <c r="N27" s="1971"/>
      <c r="O27" s="3395" t="s">
        <v>397</v>
      </c>
      <c r="P27" s="3396" t="s">
        <v>2424</v>
      </c>
      <c r="Q27" s="3402" t="s">
        <v>397</v>
      </c>
      <c r="R27" s="3398" t="s">
        <v>1225</v>
      </c>
      <c r="S27" s="3396" t="s">
        <v>2424</v>
      </c>
      <c r="T27" s="3403" t="s">
        <v>1225</v>
      </c>
      <c r="U27" s="3400">
        <v>16</v>
      </c>
      <c r="V27" s="3396" t="s">
        <v>2424</v>
      </c>
      <c r="W27" s="3402">
        <v>16</v>
      </c>
      <c r="X27" s="3400">
        <v>42</v>
      </c>
      <c r="Y27" s="3396" t="s">
        <v>2424</v>
      </c>
      <c r="Z27" s="3404">
        <v>42</v>
      </c>
      <c r="AA27" s="1971"/>
      <c r="AB27" s="1971"/>
      <c r="AC27" s="1971"/>
      <c r="AD27" s="3405" t="s">
        <v>1141</v>
      </c>
      <c r="AE27" s="3451" t="s">
        <v>1195</v>
      </c>
      <c r="AF27" s="3452"/>
      <c r="AG27" s="3451" t="s">
        <v>2508</v>
      </c>
      <c r="AH27" s="3452"/>
      <c r="AI27" s="3451" t="s">
        <v>2509</v>
      </c>
      <c r="AJ27" s="3452"/>
      <c r="AK27" s="3451" t="s">
        <v>2510</v>
      </c>
      <c r="AL27" s="3452"/>
      <c r="AM27" s="3451" t="s">
        <v>2511</v>
      </c>
      <c r="AN27" s="3452"/>
      <c r="AO27" s="3451" t="s">
        <v>2512</v>
      </c>
      <c r="AP27" s="3452"/>
      <c r="AQ27" s="3451" t="s">
        <v>2513</v>
      </c>
      <c r="AR27" s="3452"/>
      <c r="AS27" s="3451" t="s">
        <v>2514</v>
      </c>
      <c r="AT27" s="3452"/>
      <c r="AU27" s="3451" t="s">
        <v>2515</v>
      </c>
      <c r="AV27" s="3452"/>
      <c r="AW27" s="3451" t="s">
        <v>2516</v>
      </c>
      <c r="AX27" s="3452"/>
      <c r="AY27" s="3451" t="s">
        <v>2517</v>
      </c>
      <c r="AZ27" s="3452"/>
      <c r="BA27" s="3451" t="s">
        <v>2518</v>
      </c>
      <c r="BD27" s="3413"/>
      <c r="BE27" s="3386" t="s">
        <v>2519</v>
      </c>
      <c r="BF27" s="3421"/>
      <c r="BG27" s="3421"/>
      <c r="BH27" s="3421"/>
      <c r="BI27" s="3421"/>
      <c r="BJ27" s="3421"/>
      <c r="BK27" s="3421"/>
      <c r="BL27" s="3421"/>
      <c r="BM27" s="3421"/>
      <c r="BN27" s="3421"/>
      <c r="BO27" s="3421"/>
      <c r="BP27" s="3421"/>
      <c r="BQ27" s="3421"/>
      <c r="BR27" s="3421"/>
      <c r="BS27" s="3421"/>
      <c r="BT27" s="3421"/>
      <c r="BU27" s="3421"/>
      <c r="BV27" s="3421"/>
      <c r="BW27" s="3421"/>
      <c r="BX27" s="3421"/>
      <c r="BY27" s="3421"/>
      <c r="BZ27" s="3421"/>
      <c r="CA27" s="3421"/>
      <c r="CB27" s="3421"/>
      <c r="CC27" s="3421"/>
      <c r="CD27" s="3421"/>
      <c r="CE27" s="3421"/>
      <c r="CF27" s="3421"/>
      <c r="CG27" s="3421"/>
      <c r="CH27" s="3421"/>
      <c r="CI27" s="3421"/>
      <c r="CJ27" s="3421"/>
      <c r="CK27" s="3421"/>
      <c r="CL27" s="3421"/>
      <c r="CM27" s="3421"/>
    </row>
    <row r="28" spans="1:91" ht="44.25">
      <c r="A28" s="1971"/>
      <c r="B28" s="3395" t="s">
        <v>933</v>
      </c>
      <c r="C28" s="3396" t="s">
        <v>2424</v>
      </c>
      <c r="D28" s="3397" t="s">
        <v>933</v>
      </c>
      <c r="E28" s="3398" t="s">
        <v>1224</v>
      </c>
      <c r="F28" s="3396" t="s">
        <v>2424</v>
      </c>
      <c r="G28" s="3399" t="s">
        <v>1224</v>
      </c>
      <c r="H28" s="3400">
        <v>17</v>
      </c>
      <c r="I28" s="3396" t="s">
        <v>2424</v>
      </c>
      <c r="J28" s="3443">
        <v>17</v>
      </c>
      <c r="K28" s="3400">
        <v>43</v>
      </c>
      <c r="L28" s="3396" t="s">
        <v>2424</v>
      </c>
      <c r="M28" s="3401">
        <v>43</v>
      </c>
      <c r="N28" s="1971"/>
      <c r="O28" s="3395" t="s">
        <v>933</v>
      </c>
      <c r="P28" s="3396" t="s">
        <v>2424</v>
      </c>
      <c r="Q28" s="3402" t="s">
        <v>933</v>
      </c>
      <c r="R28" s="3398" t="s">
        <v>1224</v>
      </c>
      <c r="S28" s="3396" t="s">
        <v>2424</v>
      </c>
      <c r="T28" s="3403" t="s">
        <v>1224</v>
      </c>
      <c r="U28" s="3400">
        <v>17</v>
      </c>
      <c r="V28" s="3396" t="s">
        <v>2424</v>
      </c>
      <c r="W28" s="3402">
        <v>17</v>
      </c>
      <c r="X28" s="3400">
        <v>43</v>
      </c>
      <c r="Y28" s="3396" t="s">
        <v>2424</v>
      </c>
      <c r="Z28" s="3404">
        <v>43</v>
      </c>
      <c r="AA28" s="1971"/>
      <c r="AB28" s="1971"/>
      <c r="AC28" s="1971"/>
      <c r="AD28" s="3413"/>
      <c r="AE28" s="3453"/>
      <c r="AF28" s="3453"/>
      <c r="AG28" s="3453"/>
      <c r="AH28" s="3453"/>
      <c r="AI28" s="3453"/>
      <c r="AJ28" s="3453"/>
      <c r="AK28" s="3453"/>
      <c r="AL28" s="3453"/>
      <c r="AM28" s="3453"/>
      <c r="AN28" s="3453"/>
      <c r="AO28" s="3453"/>
      <c r="AP28" s="3453"/>
      <c r="AQ28" s="3453"/>
      <c r="AR28" s="3453"/>
      <c r="AS28" s="3453"/>
      <c r="AT28" s="3453"/>
      <c r="AU28" s="3453"/>
      <c r="AV28" s="3453"/>
      <c r="AW28" s="3453"/>
      <c r="AX28" s="3453"/>
      <c r="AY28" s="3453"/>
      <c r="AZ28" s="3453"/>
      <c r="BA28" s="3453"/>
      <c r="BD28" s="3408" t="s">
        <v>2447</v>
      </c>
      <c r="BE28" s="3409" t="s">
        <v>361</v>
      </c>
      <c r="BF28" s="3410"/>
      <c r="BG28" s="3411"/>
      <c r="BH28" s="3409" t="s">
        <v>893</v>
      </c>
      <c r="BI28" s="3410"/>
      <c r="BJ28" s="3411"/>
      <c r="BK28" s="3409" t="s">
        <v>634</v>
      </c>
      <c r="BL28" s="3410"/>
      <c r="BM28" s="3411"/>
      <c r="BN28" s="3409" t="s">
        <v>635</v>
      </c>
      <c r="BO28" s="3410"/>
      <c r="BP28" s="3411"/>
      <c r="BQ28" s="3409" t="s">
        <v>637</v>
      </c>
      <c r="BR28" s="3410"/>
      <c r="BS28" s="3411"/>
      <c r="BT28" s="3409" t="s">
        <v>2520</v>
      </c>
      <c r="BU28" s="3410"/>
      <c r="BV28" s="3411"/>
      <c r="BW28" s="3409" t="s">
        <v>762</v>
      </c>
      <c r="BX28" s="3410"/>
      <c r="BY28" s="3411"/>
      <c r="BZ28" s="3409" t="s">
        <v>367</v>
      </c>
      <c r="CA28" s="3410"/>
      <c r="CB28" s="3411"/>
      <c r="CC28" s="3409" t="s">
        <v>2506</v>
      </c>
      <c r="CD28" s="3410"/>
      <c r="CE28" s="3411"/>
      <c r="CF28" s="3409" t="s">
        <v>397</v>
      </c>
      <c r="CG28" s="3410"/>
      <c r="CH28" s="3411"/>
      <c r="CI28" s="3409" t="s">
        <v>2521</v>
      </c>
      <c r="CJ28" s="3410"/>
      <c r="CK28" s="3411"/>
      <c r="CL28" s="3409" t="s">
        <v>2522</v>
      </c>
      <c r="CM28" s="3410"/>
    </row>
    <row r="29" spans="1:91" ht="44.25">
      <c r="A29" s="1971"/>
      <c r="B29" s="3395" t="s">
        <v>635</v>
      </c>
      <c r="C29" s="3396" t="s">
        <v>2424</v>
      </c>
      <c r="D29" s="3397" t="s">
        <v>635</v>
      </c>
      <c r="E29" s="3398" t="s">
        <v>2523</v>
      </c>
      <c r="F29" s="3396" t="s">
        <v>2424</v>
      </c>
      <c r="G29" s="3399" t="s">
        <v>2523</v>
      </c>
      <c r="H29" s="3400">
        <v>18</v>
      </c>
      <c r="I29" s="3396" t="s">
        <v>2424</v>
      </c>
      <c r="J29" s="3443">
        <v>18</v>
      </c>
      <c r="K29" s="3400">
        <v>44</v>
      </c>
      <c r="L29" s="3396" t="s">
        <v>2424</v>
      </c>
      <c r="M29" s="3401">
        <v>44</v>
      </c>
      <c r="N29" s="1971"/>
      <c r="O29" s="3395" t="s">
        <v>635</v>
      </c>
      <c r="P29" s="3396" t="s">
        <v>2424</v>
      </c>
      <c r="Q29" s="3402" t="s">
        <v>635</v>
      </c>
      <c r="R29" s="3398" t="s">
        <v>2523</v>
      </c>
      <c r="S29" s="3396" t="s">
        <v>2424</v>
      </c>
      <c r="T29" s="3403" t="s">
        <v>2523</v>
      </c>
      <c r="U29" s="3400">
        <v>18</v>
      </c>
      <c r="V29" s="3396" t="s">
        <v>2424</v>
      </c>
      <c r="W29" s="3402">
        <v>18</v>
      </c>
      <c r="X29" s="3400">
        <v>44</v>
      </c>
      <c r="Y29" s="3396" t="s">
        <v>2424</v>
      </c>
      <c r="Z29" s="3404">
        <v>44</v>
      </c>
      <c r="AA29" s="1971"/>
      <c r="AB29" s="1971"/>
      <c r="AC29" s="1971"/>
      <c r="AD29" s="3405" t="s">
        <v>2478</v>
      </c>
      <c r="AE29" s="3454" t="s">
        <v>1195</v>
      </c>
      <c r="AF29" s="3455">
        <v>0</v>
      </c>
      <c r="AG29" s="3454" t="s">
        <v>2508</v>
      </c>
      <c r="AH29" s="3455">
        <v>0</v>
      </c>
      <c r="AI29" s="3454" t="s">
        <v>2509</v>
      </c>
      <c r="AJ29" s="3455">
        <v>0</v>
      </c>
      <c r="AK29" s="3454" t="s">
        <v>2510</v>
      </c>
      <c r="AL29" s="3455">
        <v>0</v>
      </c>
      <c r="AM29" s="3454" t="s">
        <v>2511</v>
      </c>
      <c r="AN29" s="3455">
        <v>0</v>
      </c>
      <c r="AO29" s="3454" t="s">
        <v>2512</v>
      </c>
      <c r="AP29" s="3455">
        <v>0</v>
      </c>
      <c r="AQ29" s="3454" t="s">
        <v>2513</v>
      </c>
      <c r="AR29" s="3455">
        <v>0</v>
      </c>
      <c r="AS29" s="3456" t="s">
        <v>2514</v>
      </c>
      <c r="AT29" s="3455">
        <v>0</v>
      </c>
      <c r="AU29" s="3454" t="s">
        <v>2515</v>
      </c>
      <c r="AV29" s="3455">
        <v>0</v>
      </c>
      <c r="AW29" s="3454" t="s">
        <v>2516</v>
      </c>
      <c r="AX29" s="3455">
        <v>0</v>
      </c>
      <c r="AY29" s="3454" t="s">
        <v>2517</v>
      </c>
      <c r="AZ29" s="3455">
        <v>0</v>
      </c>
      <c r="BA29" s="3454" t="s">
        <v>2518</v>
      </c>
      <c r="BD29" s="3408"/>
      <c r="BE29" s="3415" t="s">
        <v>2433</v>
      </c>
      <c r="BF29" s="3416"/>
      <c r="BG29" s="3411"/>
      <c r="BH29" s="3415" t="s">
        <v>2524</v>
      </c>
      <c r="BI29" s="3416"/>
      <c r="BJ29" s="3411"/>
      <c r="BK29" s="3415" t="s">
        <v>2479</v>
      </c>
      <c r="BL29" s="3416"/>
      <c r="BM29" s="3411"/>
      <c r="BN29" s="3415" t="s">
        <v>2523</v>
      </c>
      <c r="BO29" s="3416"/>
      <c r="BP29" s="3411"/>
      <c r="BQ29" s="3415" t="s">
        <v>1209</v>
      </c>
      <c r="BR29" s="3416"/>
      <c r="BS29" s="3411"/>
      <c r="BT29" s="3415" t="s">
        <v>2525</v>
      </c>
      <c r="BU29" s="3416"/>
      <c r="BV29" s="3411"/>
      <c r="BW29" s="3415" t="s">
        <v>1210</v>
      </c>
      <c r="BX29" s="3416"/>
      <c r="BY29" s="3411"/>
      <c r="BZ29" s="3415" t="s">
        <v>2484</v>
      </c>
      <c r="CA29" s="3416"/>
      <c r="CB29" s="3411"/>
      <c r="CC29" s="3415" t="s">
        <v>2507</v>
      </c>
      <c r="CD29" s="3416"/>
      <c r="CE29" s="3411"/>
      <c r="CF29" s="3415" t="s">
        <v>1225</v>
      </c>
      <c r="CG29" s="3416"/>
      <c r="CH29" s="3411"/>
      <c r="CI29" s="3415" t="s">
        <v>2464</v>
      </c>
      <c r="CJ29" s="3416"/>
      <c r="CK29" s="3411"/>
      <c r="CL29" s="3415"/>
      <c r="CM29" s="3416" t="s">
        <v>2526</v>
      </c>
    </row>
    <row r="30" spans="1:91" ht="44.25">
      <c r="A30" s="1971"/>
      <c r="B30" s="3395" t="s">
        <v>374</v>
      </c>
      <c r="C30" s="3396" t="s">
        <v>2424</v>
      </c>
      <c r="D30" s="3397" t="s">
        <v>374</v>
      </c>
      <c r="E30" s="3398" t="s">
        <v>2527</v>
      </c>
      <c r="F30" s="3396" t="s">
        <v>2424</v>
      </c>
      <c r="G30" s="3399" t="s">
        <v>2527</v>
      </c>
      <c r="H30" s="3400">
        <v>19</v>
      </c>
      <c r="I30" s="3396" t="s">
        <v>2424</v>
      </c>
      <c r="J30" s="3443">
        <v>19</v>
      </c>
      <c r="K30" s="3400">
        <v>45</v>
      </c>
      <c r="L30" s="3396" t="s">
        <v>2424</v>
      </c>
      <c r="M30" s="3401">
        <v>45</v>
      </c>
      <c r="N30" s="1971"/>
      <c r="O30" s="3395" t="s">
        <v>374</v>
      </c>
      <c r="P30" s="3396" t="s">
        <v>2424</v>
      </c>
      <c r="Q30" s="3402" t="s">
        <v>374</v>
      </c>
      <c r="R30" s="3398" t="s">
        <v>2527</v>
      </c>
      <c r="S30" s="3396" t="s">
        <v>2424</v>
      </c>
      <c r="T30" s="3403" t="s">
        <v>2527</v>
      </c>
      <c r="U30" s="3400">
        <v>19</v>
      </c>
      <c r="V30" s="3396" t="s">
        <v>2424</v>
      </c>
      <c r="W30" s="3402">
        <v>19</v>
      </c>
      <c r="X30" s="3400">
        <v>45</v>
      </c>
      <c r="Y30" s="3396" t="s">
        <v>2424</v>
      </c>
      <c r="Z30" s="3404">
        <v>45</v>
      </c>
      <c r="AA30" s="1971"/>
      <c r="AB30" s="1971"/>
      <c r="AC30" s="1971"/>
      <c r="AD30" s="3413"/>
      <c r="AE30" s="3453"/>
      <c r="AF30" s="3453"/>
      <c r="AG30" s="3453"/>
      <c r="AH30" s="3453"/>
      <c r="AI30" s="3453"/>
      <c r="AJ30" s="3453"/>
      <c r="AK30" s="3453"/>
      <c r="AL30" s="3453"/>
      <c r="AM30" s="3453"/>
      <c r="AN30" s="3453"/>
      <c r="AO30" s="3453"/>
      <c r="AP30" s="3453"/>
      <c r="AQ30" s="3453"/>
      <c r="AR30" s="3453"/>
      <c r="AS30" s="3457"/>
      <c r="AT30" s="3453"/>
      <c r="AU30" s="3453"/>
      <c r="AV30" s="3453"/>
      <c r="AW30" s="3453"/>
      <c r="AX30" s="3453"/>
      <c r="AY30" s="3453"/>
      <c r="AZ30" s="3453"/>
      <c r="BA30" s="3453"/>
      <c r="BD30" s="3420"/>
      <c r="BE30" s="3411"/>
      <c r="BF30" s="3411"/>
      <c r="BG30" s="3411"/>
      <c r="BH30" s="3411"/>
      <c r="BI30" s="3411"/>
      <c r="BJ30" s="3411"/>
      <c r="BK30" s="3411"/>
      <c r="BL30" s="3411"/>
      <c r="BM30" s="3411"/>
      <c r="BN30" s="3411"/>
      <c r="BO30" s="3411"/>
      <c r="BP30" s="3411"/>
      <c r="BQ30" s="3411"/>
      <c r="BR30" s="3411"/>
      <c r="BS30" s="3411"/>
      <c r="BT30" s="3411"/>
      <c r="BU30" s="3411"/>
      <c r="BV30" s="3411"/>
      <c r="BW30" s="3411"/>
      <c r="BX30" s="3411"/>
      <c r="BY30" s="3411"/>
      <c r="BZ30" s="3411"/>
      <c r="CA30" s="3411"/>
      <c r="CB30" s="3411"/>
      <c r="CC30" s="3411"/>
      <c r="CD30" s="3411"/>
      <c r="CE30" s="3411"/>
      <c r="CF30" s="3411"/>
      <c r="CG30" s="3411"/>
      <c r="CH30" s="3411"/>
      <c r="CI30" s="3411"/>
      <c r="CJ30" s="3411"/>
      <c r="CK30" s="3411"/>
      <c r="CL30" s="3411"/>
      <c r="CM30" s="3411"/>
    </row>
    <row r="31" spans="1:91" ht="44.25">
      <c r="A31" s="1971"/>
      <c r="B31" s="3395" t="s">
        <v>637</v>
      </c>
      <c r="C31" s="3396" t="s">
        <v>2424</v>
      </c>
      <c r="D31" s="3397" t="s">
        <v>637</v>
      </c>
      <c r="E31" s="3398" t="s">
        <v>1209</v>
      </c>
      <c r="F31" s="3396" t="s">
        <v>2424</v>
      </c>
      <c r="G31" s="3399" t="s">
        <v>1209</v>
      </c>
      <c r="H31" s="3400">
        <v>20</v>
      </c>
      <c r="I31" s="3396" t="s">
        <v>2424</v>
      </c>
      <c r="J31" s="3443">
        <v>20</v>
      </c>
      <c r="K31" s="3400">
        <v>46</v>
      </c>
      <c r="L31" s="3396" t="s">
        <v>2424</v>
      </c>
      <c r="M31" s="3401">
        <v>46</v>
      </c>
      <c r="N31" s="1971"/>
      <c r="O31" s="3395" t="s">
        <v>637</v>
      </c>
      <c r="P31" s="3396" t="s">
        <v>2424</v>
      </c>
      <c r="Q31" s="3402" t="s">
        <v>637</v>
      </c>
      <c r="R31" s="3398" t="s">
        <v>1209</v>
      </c>
      <c r="S31" s="3396" t="s">
        <v>2424</v>
      </c>
      <c r="T31" s="3403" t="s">
        <v>1209</v>
      </c>
      <c r="U31" s="3400">
        <v>20</v>
      </c>
      <c r="V31" s="3396" t="s">
        <v>2424</v>
      </c>
      <c r="W31" s="3402">
        <v>20</v>
      </c>
      <c r="X31" s="3400">
        <v>46</v>
      </c>
      <c r="Y31" s="3396" t="s">
        <v>2424</v>
      </c>
      <c r="Z31" s="3404">
        <v>46</v>
      </c>
      <c r="AA31" s="1971"/>
      <c r="AB31" s="1971"/>
      <c r="AC31" s="1971"/>
      <c r="AD31" s="3405" t="s">
        <v>2481</v>
      </c>
      <c r="AE31" s="3458" t="s">
        <v>1195</v>
      </c>
      <c r="AF31" s="3459">
        <v>0</v>
      </c>
      <c r="AG31" s="3458" t="s">
        <v>2508</v>
      </c>
      <c r="AH31" s="3459">
        <v>0</v>
      </c>
      <c r="AI31" s="3458" t="s">
        <v>2509</v>
      </c>
      <c r="AJ31" s="3459">
        <v>0</v>
      </c>
      <c r="AK31" s="3458" t="s">
        <v>2510</v>
      </c>
      <c r="AL31" s="3459">
        <v>0</v>
      </c>
      <c r="AM31" s="3458" t="s">
        <v>2511</v>
      </c>
      <c r="AN31" s="3459">
        <v>0</v>
      </c>
      <c r="AO31" s="3458" t="s">
        <v>2512</v>
      </c>
      <c r="AP31" s="3459">
        <v>0</v>
      </c>
      <c r="AQ31" s="3458" t="s">
        <v>2513</v>
      </c>
      <c r="AR31" s="3459">
        <v>0</v>
      </c>
      <c r="AS31" s="3458" t="s">
        <v>2514</v>
      </c>
      <c r="AT31" s="3459">
        <v>0</v>
      </c>
      <c r="AU31" s="3458" t="s">
        <v>2515</v>
      </c>
      <c r="AV31" s="3459">
        <v>0</v>
      </c>
      <c r="AW31" s="3458" t="s">
        <v>2516</v>
      </c>
      <c r="AX31" s="3459">
        <v>0</v>
      </c>
      <c r="AY31" s="3458" t="s">
        <v>2517</v>
      </c>
      <c r="AZ31" s="3459">
        <v>0</v>
      </c>
      <c r="BA31" s="3458" t="s">
        <v>2518</v>
      </c>
      <c r="BD31" s="3422" t="s">
        <v>2478</v>
      </c>
      <c r="BE31" s="3423" t="s">
        <v>361</v>
      </c>
      <c r="BF31" s="3424"/>
      <c r="BG31" s="3425"/>
      <c r="BH31" s="3423" t="s">
        <v>893</v>
      </c>
      <c r="BI31" s="3424"/>
      <c r="BJ31" s="3425"/>
      <c r="BK31" s="3423" t="s">
        <v>634</v>
      </c>
      <c r="BL31" s="3424"/>
      <c r="BM31" s="3425"/>
      <c r="BN31" s="3423" t="s">
        <v>635</v>
      </c>
      <c r="BO31" s="3424"/>
      <c r="BP31" s="3425"/>
      <c r="BQ31" s="3423" t="s">
        <v>637</v>
      </c>
      <c r="BR31" s="3424"/>
      <c r="BS31" s="3425"/>
      <c r="BT31" s="3423" t="s">
        <v>2520</v>
      </c>
      <c r="BU31" s="3424"/>
      <c r="BV31" s="3425"/>
      <c r="BW31" s="3423" t="s">
        <v>762</v>
      </c>
      <c r="BX31" s="3424"/>
      <c r="BY31" s="3425"/>
      <c r="BZ31" s="3423" t="s">
        <v>367</v>
      </c>
      <c r="CA31" s="3424"/>
      <c r="CB31" s="3425"/>
      <c r="CC31" s="3423" t="s">
        <v>2506</v>
      </c>
      <c r="CD31" s="3424"/>
      <c r="CE31" s="3425"/>
      <c r="CF31" s="3423" t="s">
        <v>397</v>
      </c>
      <c r="CG31" s="3424"/>
      <c r="CH31" s="3425"/>
      <c r="CI31" s="3423" t="s">
        <v>2521</v>
      </c>
      <c r="CJ31" s="3424"/>
      <c r="CK31" s="3425"/>
      <c r="CL31" s="3423" t="s">
        <v>2522</v>
      </c>
      <c r="CM31" s="3424"/>
    </row>
    <row r="32" spans="1:91" ht="44.25">
      <c r="A32" s="1971"/>
      <c r="B32" s="3395" t="s">
        <v>762</v>
      </c>
      <c r="C32" s="3396" t="s">
        <v>2424</v>
      </c>
      <c r="D32" s="3397" t="s">
        <v>762</v>
      </c>
      <c r="E32" s="3398" t="s">
        <v>1210</v>
      </c>
      <c r="F32" s="3396" t="s">
        <v>2424</v>
      </c>
      <c r="G32" s="3399" t="s">
        <v>1210</v>
      </c>
      <c r="H32" s="3400">
        <v>21</v>
      </c>
      <c r="I32" s="3396" t="s">
        <v>2424</v>
      </c>
      <c r="J32" s="3443">
        <v>21</v>
      </c>
      <c r="K32" s="3400">
        <v>47</v>
      </c>
      <c r="L32" s="3396" t="s">
        <v>2424</v>
      </c>
      <c r="M32" s="3401">
        <v>47</v>
      </c>
      <c r="N32" s="1971"/>
      <c r="O32" s="3395" t="s">
        <v>762</v>
      </c>
      <c r="P32" s="3396" t="s">
        <v>2424</v>
      </c>
      <c r="Q32" s="3402" t="s">
        <v>762</v>
      </c>
      <c r="R32" s="3398" t="s">
        <v>1210</v>
      </c>
      <c r="S32" s="3396" t="s">
        <v>2424</v>
      </c>
      <c r="T32" s="3403" t="s">
        <v>1210</v>
      </c>
      <c r="U32" s="3400">
        <v>21</v>
      </c>
      <c r="V32" s="3396" t="s">
        <v>2424</v>
      </c>
      <c r="W32" s="3402">
        <v>21</v>
      </c>
      <c r="X32" s="3400">
        <v>47</v>
      </c>
      <c r="Y32" s="3396" t="s">
        <v>2424</v>
      </c>
      <c r="Z32" s="3404">
        <v>47</v>
      </c>
      <c r="AA32" s="1971"/>
      <c r="AB32" s="1971"/>
      <c r="AC32" s="1971"/>
      <c r="AD32" s="3413"/>
      <c r="AE32" s="3453"/>
      <c r="AF32" s="3453"/>
      <c r="AG32" s="3453"/>
      <c r="AH32" s="3453"/>
      <c r="AI32" s="3453"/>
      <c r="AJ32" s="3453"/>
      <c r="AK32" s="3453"/>
      <c r="AL32" s="3453"/>
      <c r="AM32" s="3453"/>
      <c r="AN32" s="3453"/>
      <c r="AO32" s="3453"/>
      <c r="AP32" s="3453"/>
      <c r="AQ32" s="3453"/>
      <c r="AR32" s="3453"/>
      <c r="AS32" s="3453"/>
      <c r="AT32" s="3453"/>
      <c r="AU32" s="3453"/>
      <c r="AV32" s="3453"/>
      <c r="AW32" s="3453"/>
      <c r="AX32" s="3453"/>
      <c r="AY32" s="3453"/>
      <c r="AZ32" s="3453"/>
      <c r="BA32" s="3453"/>
      <c r="BD32" s="3422"/>
      <c r="BE32" s="3427" t="s">
        <v>2433</v>
      </c>
      <c r="BF32" s="3428"/>
      <c r="BG32" s="3425"/>
      <c r="BH32" s="3427" t="s">
        <v>2524</v>
      </c>
      <c r="BI32" s="3428"/>
      <c r="BJ32" s="3425"/>
      <c r="BK32" s="3427" t="s">
        <v>2479</v>
      </c>
      <c r="BL32" s="3428"/>
      <c r="BM32" s="3425"/>
      <c r="BN32" s="3427" t="s">
        <v>2523</v>
      </c>
      <c r="BO32" s="3428"/>
      <c r="BP32" s="3425"/>
      <c r="BQ32" s="3427" t="s">
        <v>1209</v>
      </c>
      <c r="BR32" s="3428"/>
      <c r="BS32" s="3425"/>
      <c r="BT32" s="3427" t="s">
        <v>2525</v>
      </c>
      <c r="BU32" s="3428"/>
      <c r="BV32" s="3425"/>
      <c r="BW32" s="3427" t="s">
        <v>1210</v>
      </c>
      <c r="BX32" s="3428"/>
      <c r="BY32" s="3425"/>
      <c r="BZ32" s="3427" t="s">
        <v>2484</v>
      </c>
      <c r="CA32" s="3428"/>
      <c r="CB32" s="3425"/>
      <c r="CC32" s="3427" t="s">
        <v>2507</v>
      </c>
      <c r="CD32" s="3428"/>
      <c r="CE32" s="3425"/>
      <c r="CF32" s="3427" t="s">
        <v>1225</v>
      </c>
      <c r="CG32" s="3428"/>
      <c r="CH32" s="3425"/>
      <c r="CI32" s="3427" t="s">
        <v>2464</v>
      </c>
      <c r="CJ32" s="3428"/>
      <c r="CK32" s="3425"/>
      <c r="CL32" s="3427"/>
      <c r="CM32" s="3428" t="s">
        <v>2526</v>
      </c>
    </row>
    <row r="33" spans="1:91" ht="44.25">
      <c r="A33" s="1971"/>
      <c r="B33" s="3395" t="s">
        <v>782</v>
      </c>
      <c r="C33" s="3396" t="s">
        <v>2424</v>
      </c>
      <c r="D33" s="3397" t="s">
        <v>782</v>
      </c>
      <c r="E33" s="3398" t="s">
        <v>2528</v>
      </c>
      <c r="F33" s="3396" t="s">
        <v>2424</v>
      </c>
      <c r="G33" s="3399" t="s">
        <v>2528</v>
      </c>
      <c r="H33" s="3400">
        <v>22</v>
      </c>
      <c r="I33" s="3396" t="s">
        <v>2424</v>
      </c>
      <c r="J33" s="3443">
        <v>22</v>
      </c>
      <c r="K33" s="3400">
        <v>48</v>
      </c>
      <c r="L33" s="3396" t="s">
        <v>2424</v>
      </c>
      <c r="M33" s="3401">
        <v>48</v>
      </c>
      <c r="N33" s="1971"/>
      <c r="O33" s="3395" t="s">
        <v>782</v>
      </c>
      <c r="P33" s="3396" t="s">
        <v>2424</v>
      </c>
      <c r="Q33" s="3402" t="s">
        <v>782</v>
      </c>
      <c r="R33" s="3398" t="s">
        <v>2528</v>
      </c>
      <c r="S33" s="3396" t="s">
        <v>2424</v>
      </c>
      <c r="T33" s="3403" t="s">
        <v>2528</v>
      </c>
      <c r="U33" s="3400">
        <v>22</v>
      </c>
      <c r="V33" s="3396" t="s">
        <v>2424</v>
      </c>
      <c r="W33" s="3402">
        <v>22</v>
      </c>
      <c r="X33" s="3400">
        <v>48</v>
      </c>
      <c r="Y33" s="3396" t="s">
        <v>2424</v>
      </c>
      <c r="Z33" s="3404">
        <v>48</v>
      </c>
      <c r="AA33" s="1971"/>
      <c r="AB33" s="1971"/>
      <c r="AC33" s="1971"/>
      <c r="AD33" s="3405" t="s">
        <v>2485</v>
      </c>
      <c r="AE33" s="3460" t="s">
        <v>1195</v>
      </c>
      <c r="AF33" s="3461">
        <v>0</v>
      </c>
      <c r="AG33" s="3460" t="s">
        <v>2508</v>
      </c>
      <c r="AH33" s="3461">
        <v>0</v>
      </c>
      <c r="AI33" s="3460" t="s">
        <v>2509</v>
      </c>
      <c r="AJ33" s="3461">
        <v>0</v>
      </c>
      <c r="AK33" s="3460" t="s">
        <v>2510</v>
      </c>
      <c r="AL33" s="3461">
        <v>0</v>
      </c>
      <c r="AM33" s="3460" t="s">
        <v>2511</v>
      </c>
      <c r="AN33" s="3461">
        <v>0</v>
      </c>
      <c r="AO33" s="3460" t="s">
        <v>2512</v>
      </c>
      <c r="AP33" s="3461">
        <v>0</v>
      </c>
      <c r="AQ33" s="3460" t="s">
        <v>2513</v>
      </c>
      <c r="AR33" s="3461">
        <v>0</v>
      </c>
      <c r="AS33" s="3460" t="s">
        <v>2514</v>
      </c>
      <c r="AT33" s="3461">
        <v>0</v>
      </c>
      <c r="AU33" s="3460" t="s">
        <v>2515</v>
      </c>
      <c r="AV33" s="3461">
        <v>0</v>
      </c>
      <c r="AW33" s="3460" t="s">
        <v>2516</v>
      </c>
      <c r="AX33" s="3461">
        <v>0</v>
      </c>
      <c r="AY33" s="3460" t="s">
        <v>2517</v>
      </c>
      <c r="AZ33" s="3461">
        <v>0</v>
      </c>
      <c r="BA33" s="3460" t="s">
        <v>2518</v>
      </c>
      <c r="BD33" s="3420"/>
      <c r="BE33" s="3421"/>
      <c r="BF33" s="3421"/>
      <c r="BG33" s="3421"/>
      <c r="BH33" s="3421"/>
      <c r="BI33" s="3421"/>
      <c r="BJ33" s="3421"/>
      <c r="BK33" s="3421"/>
      <c r="BL33" s="3421"/>
      <c r="BM33" s="3421"/>
      <c r="BN33" s="3421"/>
      <c r="BO33" s="3421"/>
      <c r="BP33" s="3421"/>
      <c r="BQ33" s="3421"/>
      <c r="BR33" s="3421"/>
      <c r="BS33" s="3421"/>
      <c r="BT33" s="3421"/>
      <c r="BU33" s="3421"/>
      <c r="BV33" s="3421"/>
      <c r="BW33" s="3421"/>
      <c r="BX33" s="3421"/>
      <c r="BY33" s="3421"/>
      <c r="BZ33" s="3421"/>
      <c r="CA33" s="3421"/>
      <c r="CB33" s="3421"/>
      <c r="CC33" s="3421"/>
      <c r="CD33" s="3421"/>
      <c r="CE33" s="3421"/>
      <c r="CF33" s="3421"/>
      <c r="CG33" s="3421"/>
      <c r="CH33" s="3421"/>
      <c r="CI33" s="3421"/>
      <c r="CJ33" s="3421"/>
      <c r="CK33" s="3421"/>
      <c r="CL33" s="3421"/>
      <c r="CM33" s="3421"/>
    </row>
    <row r="34" spans="1:91" ht="44.25">
      <c r="A34" s="1971"/>
      <c r="B34" s="3395" t="s">
        <v>2529</v>
      </c>
      <c r="C34" s="3396" t="s">
        <v>2424</v>
      </c>
      <c r="D34" s="3397" t="s">
        <v>2529</v>
      </c>
      <c r="E34" s="3398" t="s">
        <v>2530</v>
      </c>
      <c r="F34" s="3396" t="s">
        <v>2424</v>
      </c>
      <c r="G34" s="3399" t="s">
        <v>2530</v>
      </c>
      <c r="H34" s="3400">
        <v>23</v>
      </c>
      <c r="I34" s="3396" t="s">
        <v>2424</v>
      </c>
      <c r="J34" s="3443">
        <v>23</v>
      </c>
      <c r="K34" s="3400">
        <v>49</v>
      </c>
      <c r="L34" s="3396" t="s">
        <v>2424</v>
      </c>
      <c r="M34" s="3401">
        <v>49</v>
      </c>
      <c r="N34" s="1971"/>
      <c r="O34" s="3395" t="s">
        <v>2529</v>
      </c>
      <c r="P34" s="3396" t="s">
        <v>2424</v>
      </c>
      <c r="Q34" s="3402" t="s">
        <v>2529</v>
      </c>
      <c r="R34" s="3398" t="s">
        <v>2530</v>
      </c>
      <c r="S34" s="3396" t="s">
        <v>2424</v>
      </c>
      <c r="T34" s="3403" t="s">
        <v>2530</v>
      </c>
      <c r="U34" s="3400">
        <v>23</v>
      </c>
      <c r="V34" s="3396" t="s">
        <v>2424</v>
      </c>
      <c r="W34" s="3402">
        <v>23</v>
      </c>
      <c r="X34" s="3400">
        <v>49</v>
      </c>
      <c r="Y34" s="3396" t="s">
        <v>2424</v>
      </c>
      <c r="Z34" s="3404">
        <v>49</v>
      </c>
      <c r="AA34" s="1971"/>
      <c r="AB34" s="1971"/>
      <c r="AC34" s="1971"/>
      <c r="AD34" s="3413"/>
      <c r="AE34" s="3453"/>
      <c r="AF34" s="3453"/>
      <c r="AG34" s="3453"/>
      <c r="AH34" s="3453"/>
      <c r="AI34" s="3453"/>
      <c r="AJ34" s="3453"/>
      <c r="AK34" s="3453"/>
      <c r="AL34" s="3453"/>
      <c r="AM34" s="3453"/>
      <c r="AN34" s="3453"/>
      <c r="AO34" s="3453"/>
      <c r="AP34" s="3453"/>
      <c r="AQ34" s="3453"/>
      <c r="AR34" s="3453"/>
      <c r="AS34" s="3453"/>
      <c r="AT34" s="3453"/>
      <c r="AU34" s="3453"/>
      <c r="AV34" s="3453"/>
      <c r="AW34" s="3453"/>
      <c r="AX34" s="3453"/>
      <c r="AY34" s="3453"/>
      <c r="AZ34" s="3453"/>
      <c r="BA34" s="3453"/>
      <c r="BD34" s="3422" t="s">
        <v>2482</v>
      </c>
      <c r="BE34" s="3431" t="s">
        <v>361</v>
      </c>
      <c r="BF34" s="3432"/>
      <c r="BG34" s="3430"/>
      <c r="BH34" s="3431" t="s">
        <v>893</v>
      </c>
      <c r="BI34" s="3432"/>
      <c r="BJ34" s="3430"/>
      <c r="BK34" s="3431" t="s">
        <v>634</v>
      </c>
      <c r="BL34" s="3432"/>
      <c r="BM34" s="3430"/>
      <c r="BN34" s="3431" t="s">
        <v>635</v>
      </c>
      <c r="BO34" s="3432"/>
      <c r="BP34" s="3430"/>
      <c r="BQ34" s="3431" t="s">
        <v>637</v>
      </c>
      <c r="BR34" s="3432"/>
      <c r="BS34" s="3430"/>
      <c r="BT34" s="3431" t="s">
        <v>2520</v>
      </c>
      <c r="BU34" s="3432"/>
      <c r="BV34" s="3430"/>
      <c r="BW34" s="3431" t="s">
        <v>762</v>
      </c>
      <c r="BX34" s="3432"/>
      <c r="BY34" s="3430"/>
      <c r="BZ34" s="3431" t="s">
        <v>367</v>
      </c>
      <c r="CA34" s="3432"/>
      <c r="CB34" s="3430"/>
      <c r="CC34" s="3431" t="s">
        <v>2506</v>
      </c>
      <c r="CD34" s="3432"/>
      <c r="CE34" s="3430"/>
      <c r="CF34" s="3431" t="s">
        <v>397</v>
      </c>
      <c r="CG34" s="3432"/>
      <c r="CH34" s="3430"/>
      <c r="CI34" s="3431" t="s">
        <v>2521</v>
      </c>
      <c r="CJ34" s="3432"/>
      <c r="CK34" s="3430"/>
      <c r="CL34" s="3431" t="s">
        <v>2522</v>
      </c>
      <c r="CM34" s="3432"/>
    </row>
    <row r="35" spans="1:91" ht="44.25">
      <c r="A35" s="1971"/>
      <c r="B35" s="3395" t="s">
        <v>1208</v>
      </c>
      <c r="C35" s="3396" t="s">
        <v>2424</v>
      </c>
      <c r="D35" s="3397" t="s">
        <v>1208</v>
      </c>
      <c r="E35" s="3398" t="s">
        <v>2531</v>
      </c>
      <c r="F35" s="3396" t="s">
        <v>2424</v>
      </c>
      <c r="G35" s="3399" t="s">
        <v>2531</v>
      </c>
      <c r="H35" s="3400">
        <v>24</v>
      </c>
      <c r="I35" s="3396" t="s">
        <v>2424</v>
      </c>
      <c r="J35" s="3443">
        <v>24</v>
      </c>
      <c r="K35" s="3400">
        <v>50</v>
      </c>
      <c r="L35" s="3396" t="s">
        <v>2424</v>
      </c>
      <c r="M35" s="3401">
        <v>50</v>
      </c>
      <c r="N35" s="1971"/>
      <c r="O35" s="3395" t="s">
        <v>1208</v>
      </c>
      <c r="P35" s="3396" t="s">
        <v>2424</v>
      </c>
      <c r="Q35" s="3402" t="s">
        <v>1208</v>
      </c>
      <c r="R35" s="3398" t="s">
        <v>2531</v>
      </c>
      <c r="S35" s="3396" t="s">
        <v>2424</v>
      </c>
      <c r="T35" s="3403" t="s">
        <v>2531</v>
      </c>
      <c r="U35" s="3400">
        <v>24</v>
      </c>
      <c r="V35" s="3396" t="s">
        <v>2424</v>
      </c>
      <c r="W35" s="3402">
        <v>24</v>
      </c>
      <c r="X35" s="3400">
        <v>50</v>
      </c>
      <c r="Y35" s="3396" t="s">
        <v>2424</v>
      </c>
      <c r="Z35" s="3404">
        <v>50</v>
      </c>
      <c r="AA35" s="1971"/>
      <c r="AB35" s="1971"/>
      <c r="AC35" s="3462"/>
      <c r="AD35" s="3405" t="s">
        <v>2489</v>
      </c>
      <c r="AE35" s="3463" t="s">
        <v>1195</v>
      </c>
      <c r="AF35" s="3464">
        <v>0</v>
      </c>
      <c r="AG35" s="3463" t="s">
        <v>2508</v>
      </c>
      <c r="AH35" s="3464">
        <v>0</v>
      </c>
      <c r="AI35" s="3463" t="s">
        <v>2509</v>
      </c>
      <c r="AJ35" s="3464">
        <v>0</v>
      </c>
      <c r="AK35" s="3463" t="s">
        <v>2510</v>
      </c>
      <c r="AL35" s="3464">
        <v>0</v>
      </c>
      <c r="AM35" s="3463" t="s">
        <v>2511</v>
      </c>
      <c r="AN35" s="3464">
        <v>0</v>
      </c>
      <c r="AO35" s="3463" t="s">
        <v>2512</v>
      </c>
      <c r="AP35" s="3464">
        <v>0</v>
      </c>
      <c r="AQ35" s="3463" t="s">
        <v>2513</v>
      </c>
      <c r="AR35" s="3464">
        <v>0</v>
      </c>
      <c r="AS35" s="3463" t="s">
        <v>2514</v>
      </c>
      <c r="AT35" s="3464">
        <v>0</v>
      </c>
      <c r="AU35" s="3463" t="s">
        <v>2515</v>
      </c>
      <c r="AV35" s="3464">
        <v>0</v>
      </c>
      <c r="AW35" s="3463" t="s">
        <v>2516</v>
      </c>
      <c r="AX35" s="3464">
        <v>0</v>
      </c>
      <c r="AY35" s="3463" t="s">
        <v>2517</v>
      </c>
      <c r="AZ35" s="3464">
        <v>0</v>
      </c>
      <c r="BA35" s="3463" t="s">
        <v>2518</v>
      </c>
      <c r="BD35" s="3422"/>
      <c r="BE35" s="3433" t="s">
        <v>2433</v>
      </c>
      <c r="BF35" s="3434"/>
      <c r="BG35" s="3430"/>
      <c r="BH35" s="3433" t="s">
        <v>2524</v>
      </c>
      <c r="BI35" s="3434"/>
      <c r="BJ35" s="3430"/>
      <c r="BK35" s="3433" t="s">
        <v>2479</v>
      </c>
      <c r="BL35" s="3434"/>
      <c r="BM35" s="3430"/>
      <c r="BN35" s="3433" t="s">
        <v>2523</v>
      </c>
      <c r="BO35" s="3434"/>
      <c r="BP35" s="3430"/>
      <c r="BQ35" s="3433" t="s">
        <v>1209</v>
      </c>
      <c r="BR35" s="3434"/>
      <c r="BS35" s="3430"/>
      <c r="BT35" s="3433" t="s">
        <v>2525</v>
      </c>
      <c r="BU35" s="3434"/>
      <c r="BV35" s="3430"/>
      <c r="BW35" s="3433" t="s">
        <v>1210</v>
      </c>
      <c r="BX35" s="3434"/>
      <c r="BY35" s="3430"/>
      <c r="BZ35" s="3433" t="s">
        <v>2484</v>
      </c>
      <c r="CA35" s="3434"/>
      <c r="CB35" s="3430"/>
      <c r="CC35" s="3433" t="s">
        <v>2507</v>
      </c>
      <c r="CD35" s="3434"/>
      <c r="CE35" s="3430"/>
      <c r="CF35" s="3433" t="s">
        <v>1225</v>
      </c>
      <c r="CG35" s="3434"/>
      <c r="CH35" s="3430"/>
      <c r="CI35" s="3433" t="s">
        <v>2464</v>
      </c>
      <c r="CJ35" s="3434"/>
      <c r="CK35" s="3430"/>
      <c r="CL35" s="3433"/>
      <c r="CM35" s="3434" t="s">
        <v>2526</v>
      </c>
    </row>
    <row r="36" spans="1:91" ht="44.25">
      <c r="A36" s="1971"/>
      <c r="B36" s="3395" t="s">
        <v>2520</v>
      </c>
      <c r="C36" s="3396" t="s">
        <v>2424</v>
      </c>
      <c r="D36" s="3397" t="s">
        <v>2520</v>
      </c>
      <c r="E36" s="3398" t="s">
        <v>2525</v>
      </c>
      <c r="F36" s="3396" t="s">
        <v>2424</v>
      </c>
      <c r="G36" s="3399" t="s">
        <v>2525</v>
      </c>
      <c r="H36" s="3400">
        <v>25</v>
      </c>
      <c r="I36" s="3396" t="s">
        <v>2424</v>
      </c>
      <c r="J36" s="3443">
        <v>25</v>
      </c>
      <c r="K36" s="3400">
        <v>51</v>
      </c>
      <c r="L36" s="3396" t="s">
        <v>2424</v>
      </c>
      <c r="M36" s="3401">
        <v>51</v>
      </c>
      <c r="N36" s="1971"/>
      <c r="O36" s="3395" t="s">
        <v>2520</v>
      </c>
      <c r="P36" s="3396" t="s">
        <v>2424</v>
      </c>
      <c r="Q36" s="3402" t="s">
        <v>2520</v>
      </c>
      <c r="R36" s="3398" t="s">
        <v>2525</v>
      </c>
      <c r="S36" s="3396" t="s">
        <v>2424</v>
      </c>
      <c r="T36" s="3403" t="s">
        <v>2525</v>
      </c>
      <c r="U36" s="3400">
        <v>25</v>
      </c>
      <c r="V36" s="3396" t="s">
        <v>2424</v>
      </c>
      <c r="W36" s="3402">
        <v>25</v>
      </c>
      <c r="X36" s="3400">
        <v>51</v>
      </c>
      <c r="Y36" s="3396" t="s">
        <v>2424</v>
      </c>
      <c r="Z36" s="3404">
        <v>51</v>
      </c>
      <c r="AA36" s="1971"/>
      <c r="AB36" s="1971"/>
      <c r="AC36" s="1971"/>
      <c r="AD36" s="3413"/>
      <c r="BD36" s="3413"/>
      <c r="BE36" s="3421"/>
      <c r="BF36" s="3421"/>
      <c r="BG36" s="3421"/>
      <c r="BH36" s="3421"/>
      <c r="BI36" s="3421"/>
      <c r="BJ36" s="3421"/>
      <c r="BK36" s="3421"/>
      <c r="BL36" s="3421"/>
      <c r="BM36" s="3421"/>
      <c r="BN36" s="3421"/>
      <c r="BO36" s="3421"/>
      <c r="BP36" s="3421"/>
      <c r="BQ36" s="3421"/>
      <c r="BR36" s="3421"/>
      <c r="BS36" s="3421"/>
      <c r="BT36" s="3421"/>
      <c r="BU36" s="3421"/>
      <c r="BV36" s="3421"/>
      <c r="BW36" s="3421"/>
      <c r="BX36" s="3421"/>
      <c r="BY36" s="3421"/>
      <c r="BZ36" s="3421"/>
      <c r="CA36" s="3421"/>
      <c r="CB36" s="3421"/>
      <c r="CC36" s="3421"/>
      <c r="CD36" s="3421"/>
      <c r="CE36" s="3421"/>
      <c r="CF36" s="3421"/>
      <c r="CG36" s="3421"/>
      <c r="CH36" s="3421"/>
      <c r="CI36" s="3421"/>
      <c r="CJ36" s="3421"/>
      <c r="CK36" s="3421"/>
      <c r="CL36" s="3421"/>
      <c r="CM36" s="3421"/>
    </row>
    <row r="37" spans="1:91" ht="44.25">
      <c r="A37" s="1971"/>
      <c r="B37" s="3395" t="s">
        <v>893</v>
      </c>
      <c r="C37" s="3396" t="s">
        <v>2424</v>
      </c>
      <c r="D37" s="3397" t="s">
        <v>893</v>
      </c>
      <c r="E37" s="3398" t="s">
        <v>2524</v>
      </c>
      <c r="F37" s="3396" t="s">
        <v>2424</v>
      </c>
      <c r="G37" s="3399" t="s">
        <v>2524</v>
      </c>
      <c r="H37" s="3400">
        <v>26</v>
      </c>
      <c r="I37" s="3396" t="s">
        <v>2424</v>
      </c>
      <c r="J37" s="3443">
        <v>26</v>
      </c>
      <c r="K37" s="3400">
        <v>52</v>
      </c>
      <c r="L37" s="3396" t="s">
        <v>2424</v>
      </c>
      <c r="M37" s="3401">
        <v>52</v>
      </c>
      <c r="N37" s="1971"/>
      <c r="O37" s="3395" t="s">
        <v>893</v>
      </c>
      <c r="P37" s="3396" t="s">
        <v>2424</v>
      </c>
      <c r="Q37" s="3402" t="s">
        <v>893</v>
      </c>
      <c r="R37" s="3398" t="s">
        <v>2524</v>
      </c>
      <c r="S37" s="3396" t="s">
        <v>2424</v>
      </c>
      <c r="T37" s="3403" t="s">
        <v>2524</v>
      </c>
      <c r="U37" s="3400">
        <v>26</v>
      </c>
      <c r="V37" s="3396" t="s">
        <v>2424</v>
      </c>
      <c r="W37" s="3402">
        <v>26</v>
      </c>
      <c r="X37" s="3400">
        <v>52</v>
      </c>
      <c r="Y37" s="3396" t="s">
        <v>2424</v>
      </c>
      <c r="Z37" s="3404">
        <v>52</v>
      </c>
      <c r="AA37" s="1971"/>
      <c r="AB37" s="1971"/>
      <c r="AC37" s="1971"/>
      <c r="AD37" s="3465" t="s">
        <v>2492</v>
      </c>
      <c r="BD37" s="3422" t="s">
        <v>2487</v>
      </c>
      <c r="BE37" s="3437" t="s">
        <v>361</v>
      </c>
      <c r="BF37" s="3438"/>
      <c r="BG37" s="3436"/>
      <c r="BH37" s="3437" t="s">
        <v>893</v>
      </c>
      <c r="BI37" s="3438"/>
      <c r="BJ37" s="3436"/>
      <c r="BK37" s="3437" t="s">
        <v>634</v>
      </c>
      <c r="BL37" s="3438"/>
      <c r="BM37" s="3436"/>
      <c r="BN37" s="3437" t="s">
        <v>635</v>
      </c>
      <c r="BO37" s="3438"/>
      <c r="BP37" s="3436"/>
      <c r="BQ37" s="3437" t="s">
        <v>637</v>
      </c>
      <c r="BR37" s="3438"/>
      <c r="BS37" s="3436"/>
      <c r="BT37" s="3437" t="s">
        <v>2520</v>
      </c>
      <c r="BU37" s="3438"/>
      <c r="BV37" s="3436"/>
      <c r="BW37" s="3437" t="s">
        <v>762</v>
      </c>
      <c r="BX37" s="3438"/>
      <c r="BY37" s="3436"/>
      <c r="BZ37" s="3437" t="s">
        <v>367</v>
      </c>
      <c r="CA37" s="3438"/>
      <c r="CB37" s="3436"/>
      <c r="CC37" s="3437" t="s">
        <v>2506</v>
      </c>
      <c r="CD37" s="3438"/>
      <c r="CE37" s="3436"/>
      <c r="CF37" s="3437" t="s">
        <v>397</v>
      </c>
      <c r="CG37" s="3438"/>
      <c r="CH37" s="3436"/>
      <c r="CI37" s="3437" t="s">
        <v>2521</v>
      </c>
      <c r="CJ37" s="3438"/>
      <c r="CK37" s="3436"/>
      <c r="CL37" s="3437" t="s">
        <v>2522</v>
      </c>
      <c r="CM37" s="3438"/>
    </row>
    <row r="38" spans="1:91" ht="46.5">
      <c r="A38" s="1971"/>
      <c r="B38" s="3395" t="s">
        <v>1188</v>
      </c>
      <c r="C38" s="3396" t="s">
        <v>2424</v>
      </c>
      <c r="D38" s="3397" t="s">
        <v>1188</v>
      </c>
      <c r="E38" s="3398" t="s">
        <v>141</v>
      </c>
      <c r="F38" s="3396" t="s">
        <v>2424</v>
      </c>
      <c r="G38" s="3399" t="s">
        <v>141</v>
      </c>
      <c r="H38" s="3400" t="s">
        <v>2522</v>
      </c>
      <c r="I38" s="3396" t="s">
        <v>2424</v>
      </c>
      <c r="J38" s="3443" t="s">
        <v>2522</v>
      </c>
      <c r="K38" s="3400" t="s">
        <v>2532</v>
      </c>
      <c r="L38" s="3396" t="s">
        <v>2424</v>
      </c>
      <c r="M38" s="3401" t="s">
        <v>2532</v>
      </c>
      <c r="N38" s="1971"/>
      <c r="O38" s="3395" t="s">
        <v>1188</v>
      </c>
      <c r="P38" s="3396" t="s">
        <v>2424</v>
      </c>
      <c r="Q38" s="3402" t="s">
        <v>1188</v>
      </c>
      <c r="R38" s="3398" t="s">
        <v>141</v>
      </c>
      <c r="S38" s="3396" t="s">
        <v>2424</v>
      </c>
      <c r="T38" s="3403" t="s">
        <v>141</v>
      </c>
      <c r="U38" s="3466" t="s">
        <v>2522</v>
      </c>
      <c r="V38" s="3396" t="s">
        <v>2424</v>
      </c>
      <c r="W38" s="3402" t="s">
        <v>2522</v>
      </c>
      <c r="X38" s="3467" t="s">
        <v>2532</v>
      </c>
      <c r="Y38" s="3396" t="s">
        <v>2424</v>
      </c>
      <c r="Z38" s="3404" t="s">
        <v>2532</v>
      </c>
      <c r="AA38" s="1971"/>
      <c r="AB38" s="1971"/>
      <c r="AC38" s="3462"/>
      <c r="AD38" s="3405" t="s">
        <v>2434</v>
      </c>
      <c r="AE38" s="3446" t="s">
        <v>2533</v>
      </c>
      <c r="AF38" s="3447"/>
      <c r="AG38" s="3446" t="s">
        <v>2534</v>
      </c>
      <c r="AH38" s="3447"/>
      <c r="AI38" s="3446" t="s">
        <v>2535</v>
      </c>
      <c r="AJ38" s="3447"/>
      <c r="AK38" s="3446" t="s">
        <v>2536</v>
      </c>
      <c r="AL38" s="3447"/>
      <c r="AM38" s="3446" t="s">
        <v>2537</v>
      </c>
      <c r="AN38" s="3447"/>
      <c r="AO38" s="3446" t="s">
        <v>2538</v>
      </c>
      <c r="AP38" s="3447"/>
      <c r="AQ38" s="3446" t="s">
        <v>2539</v>
      </c>
      <c r="AR38" s="3447"/>
      <c r="AS38" s="3446" t="s">
        <v>2540</v>
      </c>
      <c r="AT38" s="3447"/>
      <c r="AU38" s="3446" t="s">
        <v>2541</v>
      </c>
      <c r="AV38" s="3447"/>
      <c r="AW38" s="3446" t="s">
        <v>2542</v>
      </c>
      <c r="AX38" s="3447"/>
      <c r="AY38" s="3446" t="s">
        <v>2543</v>
      </c>
      <c r="AZ38" s="3447"/>
      <c r="BA38" s="3446" t="s">
        <v>2544</v>
      </c>
      <c r="BD38" s="3422"/>
      <c r="BE38" s="3441" t="s">
        <v>2433</v>
      </c>
      <c r="BF38" s="3442"/>
      <c r="BG38" s="3436"/>
      <c r="BH38" s="3441" t="s">
        <v>2524</v>
      </c>
      <c r="BI38" s="3442"/>
      <c r="BJ38" s="3436"/>
      <c r="BK38" s="3441" t="s">
        <v>2479</v>
      </c>
      <c r="BL38" s="3442"/>
      <c r="BM38" s="3436"/>
      <c r="BN38" s="3441" t="s">
        <v>2523</v>
      </c>
      <c r="BO38" s="3442"/>
      <c r="BP38" s="3436"/>
      <c r="BQ38" s="3441" t="s">
        <v>1209</v>
      </c>
      <c r="BR38" s="3442"/>
      <c r="BS38" s="3436"/>
      <c r="BT38" s="3441" t="s">
        <v>2525</v>
      </c>
      <c r="BU38" s="3442"/>
      <c r="BV38" s="3436"/>
      <c r="BW38" s="3441" t="s">
        <v>1210</v>
      </c>
      <c r="BX38" s="3442"/>
      <c r="BY38" s="3436"/>
      <c r="BZ38" s="3441" t="s">
        <v>2484</v>
      </c>
      <c r="CA38" s="3442"/>
      <c r="CB38" s="3436"/>
      <c r="CC38" s="3441" t="s">
        <v>2507</v>
      </c>
      <c r="CD38" s="3442"/>
      <c r="CE38" s="3436"/>
      <c r="CF38" s="3441" t="s">
        <v>1225</v>
      </c>
      <c r="CG38" s="3442"/>
      <c r="CH38" s="3436"/>
      <c r="CI38" s="3441" t="s">
        <v>2464</v>
      </c>
      <c r="CJ38" s="3442"/>
      <c r="CK38" s="3436"/>
      <c r="CL38" s="3441"/>
      <c r="CM38" s="3442" t="s">
        <v>2526</v>
      </c>
    </row>
    <row r="39" spans="1:91" ht="44.25">
      <c r="A39" s="1971"/>
      <c r="B39" s="3395" t="s">
        <v>2451</v>
      </c>
      <c r="C39" s="3396" t="s">
        <v>2424</v>
      </c>
      <c r="D39" s="3397" t="s">
        <v>2451</v>
      </c>
      <c r="E39" s="3398" t="s">
        <v>1186</v>
      </c>
      <c r="F39" s="3396" t="s">
        <v>2424</v>
      </c>
      <c r="G39" s="3399" t="s">
        <v>1186</v>
      </c>
      <c r="H39" s="3400" t="s">
        <v>292</v>
      </c>
      <c r="I39" s="3396" t="s">
        <v>2424</v>
      </c>
      <c r="J39" s="3443" t="s">
        <v>292</v>
      </c>
      <c r="K39" s="3400" t="s">
        <v>2545</v>
      </c>
      <c r="L39" s="3396" t="s">
        <v>2424</v>
      </c>
      <c r="M39" s="3401" t="s">
        <v>2545</v>
      </c>
      <c r="N39" s="1971"/>
      <c r="O39" s="3395" t="s">
        <v>2451</v>
      </c>
      <c r="P39" s="3396" t="s">
        <v>2424</v>
      </c>
      <c r="Q39" s="3402" t="s">
        <v>2451</v>
      </c>
      <c r="R39" s="3398" t="s">
        <v>1186</v>
      </c>
      <c r="S39" s="3396" t="s">
        <v>2424</v>
      </c>
      <c r="T39" s="3403" t="s">
        <v>1186</v>
      </c>
      <c r="U39" s="3466" t="s">
        <v>292</v>
      </c>
      <c r="V39" s="3396" t="s">
        <v>2424</v>
      </c>
      <c r="W39" s="3402" t="s">
        <v>292</v>
      </c>
      <c r="X39" s="3467" t="s">
        <v>2545</v>
      </c>
      <c r="Y39" s="3396" t="s">
        <v>2424</v>
      </c>
      <c r="Z39" s="3404" t="s">
        <v>2545</v>
      </c>
      <c r="AA39" s="1971"/>
      <c r="AB39" s="1971"/>
      <c r="AC39" s="1971"/>
      <c r="AD39" s="3413"/>
      <c r="AE39" s="3450"/>
      <c r="AF39" s="3450"/>
      <c r="AG39" s="3450"/>
      <c r="AH39" s="3450"/>
      <c r="AI39" s="3450"/>
      <c r="AJ39" s="3450"/>
      <c r="AK39" s="3450"/>
      <c r="AL39" s="3450"/>
      <c r="AM39" s="3450"/>
      <c r="AN39" s="3450"/>
      <c r="AO39" s="3450"/>
      <c r="AP39" s="3450"/>
      <c r="AQ39" s="3450"/>
      <c r="AR39" s="3450"/>
      <c r="AS39" s="3450"/>
      <c r="AT39" s="3450"/>
      <c r="AU39" s="3450"/>
      <c r="AV39" s="3450"/>
      <c r="AW39" s="3450"/>
      <c r="AX39" s="3450"/>
      <c r="AY39" s="3450"/>
      <c r="AZ39" s="3450"/>
      <c r="BA39" s="3450"/>
      <c r="BD39" s="3413"/>
      <c r="BE39" s="3421"/>
      <c r="BF39" s="3421"/>
      <c r="BG39" s="3421"/>
      <c r="BH39" s="3421"/>
      <c r="BI39" s="3421"/>
      <c r="BJ39" s="3421"/>
      <c r="BK39" s="3421"/>
      <c r="BL39" s="3421"/>
      <c r="BM39" s="3421"/>
      <c r="BN39" s="3421"/>
      <c r="BO39" s="3421"/>
      <c r="BP39" s="3421"/>
      <c r="BQ39" s="3421"/>
      <c r="BR39" s="3421"/>
      <c r="BS39" s="3421"/>
      <c r="BT39" s="3421"/>
      <c r="BU39" s="3421"/>
      <c r="BV39" s="3421"/>
      <c r="BW39" s="3421"/>
      <c r="BX39" s="3421"/>
      <c r="BY39" s="3421"/>
      <c r="BZ39" s="3421"/>
      <c r="CA39" s="3421"/>
      <c r="CB39" s="3421"/>
      <c r="CC39" s="3421"/>
      <c r="CD39" s="3421"/>
      <c r="CE39" s="3421"/>
      <c r="CF39" s="3421"/>
      <c r="CG39" s="3421"/>
      <c r="CH39" s="3421"/>
      <c r="CI39" s="3421"/>
      <c r="CJ39" s="3421"/>
      <c r="CK39" s="3421"/>
      <c r="CL39" s="3421"/>
      <c r="CM39" s="3421"/>
    </row>
    <row r="40" spans="1:91" ht="44.25">
      <c r="A40" s="1971"/>
      <c r="B40" s="3395" t="s">
        <v>2459</v>
      </c>
      <c r="C40" s="3396" t="s">
        <v>2424</v>
      </c>
      <c r="D40" s="3397" t="s">
        <v>2459</v>
      </c>
      <c r="E40" s="3398" t="s">
        <v>2455</v>
      </c>
      <c r="F40" s="3396" t="s">
        <v>2424</v>
      </c>
      <c r="G40" s="3399" t="s">
        <v>2455</v>
      </c>
      <c r="H40" s="3400" t="s">
        <v>1138</v>
      </c>
      <c r="I40" s="3396" t="s">
        <v>2424</v>
      </c>
      <c r="J40" s="3443" t="s">
        <v>1138</v>
      </c>
      <c r="K40" s="3400" t="s">
        <v>2457</v>
      </c>
      <c r="L40" s="3396" t="s">
        <v>2424</v>
      </c>
      <c r="M40" s="3401" t="s">
        <v>2457</v>
      </c>
      <c r="N40" s="1971"/>
      <c r="O40" s="3395" t="s">
        <v>2459</v>
      </c>
      <c r="P40" s="3396" t="s">
        <v>2424</v>
      </c>
      <c r="Q40" s="3402" t="s">
        <v>2459</v>
      </c>
      <c r="R40" s="3398" t="s">
        <v>2455</v>
      </c>
      <c r="S40" s="3396" t="s">
        <v>2424</v>
      </c>
      <c r="T40" s="3403" t="s">
        <v>2455</v>
      </c>
      <c r="U40" s="3466" t="s">
        <v>1138</v>
      </c>
      <c r="V40" s="3396" t="s">
        <v>2424</v>
      </c>
      <c r="W40" s="3402" t="s">
        <v>1138</v>
      </c>
      <c r="X40" s="3467" t="s">
        <v>2457</v>
      </c>
      <c r="Y40" s="3396" t="s">
        <v>2424</v>
      </c>
      <c r="Z40" s="3404" t="s">
        <v>2457</v>
      </c>
      <c r="AA40" s="1971"/>
      <c r="AB40" s="3462"/>
      <c r="AC40" s="1971"/>
      <c r="AD40" s="3405" t="s">
        <v>1141</v>
      </c>
      <c r="AE40" s="3418" t="s">
        <v>2546</v>
      </c>
      <c r="AF40" s="3419"/>
      <c r="AG40" s="3418" t="s">
        <v>2547</v>
      </c>
      <c r="AH40" s="3419"/>
      <c r="AI40" s="3418" t="s">
        <v>2548</v>
      </c>
      <c r="AJ40" s="3419"/>
      <c r="AK40" s="3418" t="s">
        <v>2549</v>
      </c>
      <c r="AL40" s="3419"/>
      <c r="AM40" s="3418" t="s">
        <v>2550</v>
      </c>
      <c r="AN40" s="3419"/>
      <c r="AO40" s="3418" t="s">
        <v>2551</v>
      </c>
      <c r="AP40" s="3419"/>
      <c r="AQ40" s="3418" t="s">
        <v>2552</v>
      </c>
      <c r="AR40" s="3419"/>
      <c r="AS40" s="3418" t="s">
        <v>2553</v>
      </c>
      <c r="AT40" s="3419"/>
      <c r="AU40" s="3418" t="s">
        <v>2554</v>
      </c>
      <c r="AV40" s="3419"/>
      <c r="AW40" s="3418" t="s">
        <v>2555</v>
      </c>
      <c r="AX40" s="3419"/>
      <c r="AY40" s="3418" t="s">
        <v>2556</v>
      </c>
      <c r="AZ40" s="3419"/>
      <c r="BA40" s="3418" t="s">
        <v>2557</v>
      </c>
      <c r="BD40" s="3422" t="s">
        <v>2489</v>
      </c>
      <c r="BE40" s="3444" t="s">
        <v>361</v>
      </c>
      <c r="BF40" s="3445"/>
      <c r="BG40" s="3440"/>
      <c r="BH40" s="3444" t="s">
        <v>893</v>
      </c>
      <c r="BI40" s="3445"/>
      <c r="BJ40" s="3440"/>
      <c r="BK40" s="3444" t="s">
        <v>634</v>
      </c>
      <c r="BL40" s="3445"/>
      <c r="BM40" s="3440"/>
      <c r="BN40" s="3444" t="s">
        <v>635</v>
      </c>
      <c r="BO40" s="3445"/>
      <c r="BP40" s="3440"/>
      <c r="BQ40" s="3444" t="s">
        <v>637</v>
      </c>
      <c r="BR40" s="3445"/>
      <c r="BS40" s="3440"/>
      <c r="BT40" s="3444" t="s">
        <v>2520</v>
      </c>
      <c r="BU40" s="3445"/>
      <c r="BV40" s="3440"/>
      <c r="BW40" s="3444" t="s">
        <v>762</v>
      </c>
      <c r="BX40" s="3445"/>
      <c r="BY40" s="3440"/>
      <c r="BZ40" s="3444" t="s">
        <v>367</v>
      </c>
      <c r="CA40" s="3445"/>
      <c r="CB40" s="3440"/>
      <c r="CC40" s="3444" t="s">
        <v>2506</v>
      </c>
      <c r="CD40" s="3445"/>
      <c r="CE40" s="3440"/>
      <c r="CF40" s="3444" t="s">
        <v>397</v>
      </c>
      <c r="CG40" s="3445"/>
      <c r="CH40" s="3440"/>
      <c r="CI40" s="3444" t="s">
        <v>2521</v>
      </c>
      <c r="CJ40" s="3445"/>
      <c r="CK40" s="3440"/>
      <c r="CL40" s="3444" t="s">
        <v>2522</v>
      </c>
      <c r="CM40" s="3445"/>
    </row>
    <row r="41" spans="1:91" ht="44.25">
      <c r="A41" s="1971"/>
      <c r="B41" s="3395" t="s">
        <v>2558</v>
      </c>
      <c r="C41" s="3396" t="s">
        <v>2424</v>
      </c>
      <c r="D41" s="3397" t="s">
        <v>2558</v>
      </c>
      <c r="E41" s="3398" t="s">
        <v>2466</v>
      </c>
      <c r="F41" s="3396" t="s">
        <v>2424</v>
      </c>
      <c r="G41" s="3399" t="s">
        <v>2466</v>
      </c>
      <c r="H41" s="3400" t="s">
        <v>437</v>
      </c>
      <c r="I41" s="3396" t="s">
        <v>2424</v>
      </c>
      <c r="J41" s="3443" t="s">
        <v>437</v>
      </c>
      <c r="K41" s="3400" t="s">
        <v>1392</v>
      </c>
      <c r="L41" s="3396" t="s">
        <v>2424</v>
      </c>
      <c r="M41" s="3401" t="s">
        <v>1392</v>
      </c>
      <c r="N41" s="1971"/>
      <c r="O41" s="3395" t="s">
        <v>2558</v>
      </c>
      <c r="P41" s="3396" t="s">
        <v>2424</v>
      </c>
      <c r="Q41" s="3402" t="s">
        <v>2558</v>
      </c>
      <c r="R41" s="3398" t="s">
        <v>2466</v>
      </c>
      <c r="S41" s="3396" t="s">
        <v>2424</v>
      </c>
      <c r="T41" s="3403" t="s">
        <v>2466</v>
      </c>
      <c r="U41" s="3466" t="s">
        <v>437</v>
      </c>
      <c r="V41" s="3396" t="s">
        <v>2424</v>
      </c>
      <c r="W41" s="3402" t="s">
        <v>437</v>
      </c>
      <c r="X41" s="3467" t="s">
        <v>1392</v>
      </c>
      <c r="Y41" s="3396" t="s">
        <v>2424</v>
      </c>
      <c r="Z41" s="3404" t="s">
        <v>1392</v>
      </c>
      <c r="AA41" s="1971"/>
      <c r="AB41" s="1971"/>
      <c r="AC41" s="1971"/>
      <c r="AD41" s="3413"/>
      <c r="AE41" s="3421"/>
      <c r="AF41" s="3421"/>
      <c r="AG41" s="3421"/>
      <c r="AH41" s="3421"/>
      <c r="AI41" s="3421"/>
      <c r="AJ41" s="3421"/>
      <c r="AK41" s="3421"/>
      <c r="AL41" s="3421"/>
      <c r="AM41" s="3421"/>
      <c r="AN41" s="3421"/>
      <c r="AO41" s="3421"/>
      <c r="AP41" s="3421"/>
      <c r="AQ41" s="3421"/>
      <c r="AR41" s="3421"/>
      <c r="AS41" s="3421"/>
      <c r="AT41" s="3421"/>
      <c r="AU41" s="3421"/>
      <c r="AV41" s="3421"/>
      <c r="AW41" s="3421"/>
      <c r="AX41" s="3421"/>
      <c r="AY41" s="3421"/>
      <c r="AZ41" s="3421"/>
      <c r="BA41" s="3421"/>
      <c r="BD41" s="3422"/>
      <c r="BE41" s="3448" t="s">
        <v>2433</v>
      </c>
      <c r="BF41" s="3449"/>
      <c r="BG41" s="3440"/>
      <c r="BH41" s="3448" t="s">
        <v>2524</v>
      </c>
      <c r="BI41" s="3449"/>
      <c r="BJ41" s="3440"/>
      <c r="BK41" s="3448" t="s">
        <v>2479</v>
      </c>
      <c r="BL41" s="3449"/>
      <c r="BM41" s="3440"/>
      <c r="BN41" s="3448" t="s">
        <v>2523</v>
      </c>
      <c r="BO41" s="3449"/>
      <c r="BP41" s="3440"/>
      <c r="BQ41" s="3448" t="s">
        <v>1209</v>
      </c>
      <c r="BR41" s="3449"/>
      <c r="BS41" s="3440"/>
      <c r="BT41" s="3448" t="s">
        <v>2525</v>
      </c>
      <c r="BU41" s="3449"/>
      <c r="BV41" s="3440"/>
      <c r="BW41" s="3448" t="s">
        <v>1210</v>
      </c>
      <c r="BX41" s="3449"/>
      <c r="BY41" s="3440"/>
      <c r="BZ41" s="3448" t="s">
        <v>2484</v>
      </c>
      <c r="CA41" s="3449"/>
      <c r="CB41" s="3440"/>
      <c r="CC41" s="3448" t="s">
        <v>2507</v>
      </c>
      <c r="CD41" s="3449"/>
      <c r="CE41" s="3440"/>
      <c r="CF41" s="3448" t="s">
        <v>1225</v>
      </c>
      <c r="CG41" s="3449"/>
      <c r="CH41" s="3440"/>
      <c r="CI41" s="3448" t="s">
        <v>2464</v>
      </c>
      <c r="CJ41" s="3449"/>
      <c r="CK41" s="3440"/>
      <c r="CL41" s="3448"/>
      <c r="CM41" s="3449" t="s">
        <v>2526</v>
      </c>
    </row>
    <row r="42" spans="1:91" ht="44.25">
      <c r="A42" s="1971"/>
      <c r="B42" s="3395" t="s">
        <v>2463</v>
      </c>
      <c r="C42" s="3396" t="s">
        <v>2424</v>
      </c>
      <c r="D42" s="3397" t="s">
        <v>2463</v>
      </c>
      <c r="E42" s="3398" t="s">
        <v>2456</v>
      </c>
      <c r="F42" s="3396" t="s">
        <v>2424</v>
      </c>
      <c r="G42" s="3399" t="s">
        <v>2456</v>
      </c>
      <c r="H42" s="3400" t="s">
        <v>2559</v>
      </c>
      <c r="I42" s="3396" t="s">
        <v>2424</v>
      </c>
      <c r="J42" s="3443" t="s">
        <v>2559</v>
      </c>
      <c r="K42" s="3400" t="s">
        <v>2452</v>
      </c>
      <c r="L42" s="3396" t="s">
        <v>2424</v>
      </c>
      <c r="M42" s="3401" t="s">
        <v>2452</v>
      </c>
      <c r="N42" s="1971"/>
      <c r="O42" s="3395" t="s">
        <v>2463</v>
      </c>
      <c r="P42" s="3396" t="s">
        <v>2424</v>
      </c>
      <c r="Q42" s="3402" t="s">
        <v>2463</v>
      </c>
      <c r="R42" s="3398" t="s">
        <v>2456</v>
      </c>
      <c r="S42" s="3396" t="s">
        <v>2424</v>
      </c>
      <c r="T42" s="3403" t="s">
        <v>2456</v>
      </c>
      <c r="U42" s="3466" t="s">
        <v>2559</v>
      </c>
      <c r="V42" s="3396" t="s">
        <v>2424</v>
      </c>
      <c r="W42" s="3402" t="s">
        <v>2559</v>
      </c>
      <c r="X42" s="3467" t="s">
        <v>2452</v>
      </c>
      <c r="Y42" s="3396" t="s">
        <v>2424</v>
      </c>
      <c r="Z42" s="3404" t="s">
        <v>2452</v>
      </c>
      <c r="AA42" s="1971"/>
      <c r="AB42" s="1971"/>
      <c r="AC42" s="1971"/>
      <c r="AD42" s="3405" t="s">
        <v>2478</v>
      </c>
      <c r="AE42" s="3426" t="s">
        <v>2546</v>
      </c>
      <c r="AF42" s="3425">
        <v>0</v>
      </c>
      <c r="AG42" s="3426" t="s">
        <v>2547</v>
      </c>
      <c r="AH42" s="3425">
        <v>0</v>
      </c>
      <c r="AI42" s="3426" t="s">
        <v>2548</v>
      </c>
      <c r="AJ42" s="3425">
        <v>0</v>
      </c>
      <c r="AK42" s="3426" t="s">
        <v>2549</v>
      </c>
      <c r="AL42" s="3425">
        <v>0</v>
      </c>
      <c r="AM42" s="3426" t="s">
        <v>2550</v>
      </c>
      <c r="AN42" s="3425">
        <v>0</v>
      </c>
      <c r="AO42" s="3426" t="s">
        <v>2551</v>
      </c>
      <c r="AP42" s="3425">
        <v>0</v>
      </c>
      <c r="AQ42" s="3426" t="s">
        <v>2552</v>
      </c>
      <c r="AR42" s="3425">
        <v>0</v>
      </c>
      <c r="AS42" s="3468" t="s">
        <v>2553</v>
      </c>
      <c r="AT42" s="3425">
        <v>0</v>
      </c>
      <c r="AU42" s="3426" t="s">
        <v>2554</v>
      </c>
      <c r="AV42" s="3425">
        <v>0</v>
      </c>
      <c r="AW42" s="3426" t="s">
        <v>2555</v>
      </c>
      <c r="AX42" s="3425">
        <v>0</v>
      </c>
      <c r="AY42" s="3426" t="s">
        <v>2556</v>
      </c>
      <c r="AZ42" s="3425">
        <v>0</v>
      </c>
      <c r="BA42" s="3426" t="s">
        <v>2557</v>
      </c>
      <c r="BD42" s="3413"/>
      <c r="BE42" s="3421"/>
      <c r="BF42" s="3421"/>
      <c r="BG42" s="3421"/>
      <c r="BH42" s="3421"/>
      <c r="BI42" s="3421"/>
      <c r="BJ42" s="3421"/>
      <c r="BK42" s="3421"/>
      <c r="BL42" s="3421"/>
      <c r="BM42" s="3421"/>
      <c r="BN42" s="3421"/>
      <c r="BO42" s="3421"/>
      <c r="BP42" s="3421"/>
      <c r="BQ42" s="3421"/>
      <c r="BR42" s="3421"/>
      <c r="BS42" s="3421"/>
      <c r="BT42" s="3421"/>
      <c r="BU42" s="3421"/>
      <c r="BV42" s="3421"/>
      <c r="BW42" s="3421"/>
      <c r="BX42" s="3421"/>
      <c r="BY42" s="3421"/>
      <c r="BZ42" s="3421"/>
      <c r="CA42" s="3421"/>
      <c r="CB42" s="3421"/>
      <c r="CC42" s="3421"/>
      <c r="CD42" s="3421"/>
      <c r="CE42" s="3421"/>
      <c r="CF42" s="3421"/>
      <c r="CG42" s="3421"/>
      <c r="CH42" s="3421"/>
      <c r="CI42" s="3421"/>
      <c r="CJ42" s="3421"/>
      <c r="CK42" s="3421"/>
      <c r="CL42" s="3421"/>
      <c r="CM42" s="3421"/>
    </row>
    <row r="43" spans="1:91" ht="44.25">
      <c r="A43" s="1971"/>
      <c r="B43" s="3395" t="s">
        <v>2465</v>
      </c>
      <c r="C43" s="3396" t="s">
        <v>2424</v>
      </c>
      <c r="D43" s="3397" t="s">
        <v>2465</v>
      </c>
      <c r="E43" s="3398" t="s">
        <v>2467</v>
      </c>
      <c r="F43" s="3396" t="s">
        <v>2424</v>
      </c>
      <c r="G43" s="3399" t="s">
        <v>2467</v>
      </c>
      <c r="H43" s="3400" t="s">
        <v>2560</v>
      </c>
      <c r="I43" s="3396" t="s">
        <v>2424</v>
      </c>
      <c r="J43" s="3443" t="s">
        <v>2560</v>
      </c>
      <c r="K43" s="3400" t="s">
        <v>1185</v>
      </c>
      <c r="L43" s="3396" t="s">
        <v>2424</v>
      </c>
      <c r="M43" s="3401" t="s">
        <v>1185</v>
      </c>
      <c r="N43" s="1971"/>
      <c r="O43" s="3395" t="s">
        <v>2465</v>
      </c>
      <c r="P43" s="3396" t="s">
        <v>2424</v>
      </c>
      <c r="Q43" s="3402" t="s">
        <v>2465</v>
      </c>
      <c r="R43" s="3398" t="s">
        <v>2467</v>
      </c>
      <c r="S43" s="3396" t="s">
        <v>2424</v>
      </c>
      <c r="T43" s="3403" t="s">
        <v>2467</v>
      </c>
      <c r="U43" s="3466" t="s">
        <v>2560</v>
      </c>
      <c r="V43" s="3396" t="s">
        <v>2424</v>
      </c>
      <c r="W43" s="3402" t="s">
        <v>2560</v>
      </c>
      <c r="X43" s="3467" t="s">
        <v>1185</v>
      </c>
      <c r="Y43" s="3396" t="s">
        <v>2424</v>
      </c>
      <c r="Z43" s="3404" t="s">
        <v>1185</v>
      </c>
      <c r="AA43" s="1971"/>
      <c r="AB43" s="1971"/>
      <c r="AC43" s="1971"/>
      <c r="AD43" s="3413"/>
      <c r="AE43" s="3421"/>
      <c r="AF43" s="3421"/>
      <c r="AG43" s="3421"/>
      <c r="AH43" s="3421"/>
      <c r="AI43" s="3421"/>
      <c r="AJ43" s="3421"/>
      <c r="AK43" s="3421"/>
      <c r="AL43" s="3421"/>
      <c r="AM43" s="3421"/>
      <c r="AN43" s="3421"/>
      <c r="AO43" s="3421"/>
      <c r="AP43" s="3421"/>
      <c r="AQ43" s="3421"/>
      <c r="AR43" s="3421"/>
      <c r="AS43" s="3469"/>
      <c r="AT43" s="3421"/>
      <c r="AU43" s="3421"/>
      <c r="AV43" s="3421"/>
      <c r="AW43" s="3421"/>
      <c r="AX43" s="3421"/>
      <c r="AY43" s="3421"/>
      <c r="AZ43" s="3421"/>
      <c r="BA43" s="3421"/>
      <c r="BD43" s="3413"/>
      <c r="BE43" s="3386" t="s">
        <v>2561</v>
      </c>
      <c r="BF43" s="3421"/>
      <c r="BG43" s="3421"/>
      <c r="BH43" s="3421"/>
      <c r="BI43" s="3421"/>
      <c r="BJ43" s="3421"/>
      <c r="BK43" s="3421"/>
      <c r="BL43" s="3421"/>
      <c r="BM43" s="3421"/>
      <c r="BN43" s="3421"/>
      <c r="BO43" s="3421"/>
      <c r="BP43" s="3421"/>
      <c r="BQ43" s="3421"/>
      <c r="BR43" s="3421"/>
      <c r="BS43" s="3421"/>
      <c r="BT43" s="3421"/>
      <c r="BU43" s="3421"/>
      <c r="BV43" s="3421"/>
      <c r="BW43" s="3421"/>
      <c r="BX43" s="3421"/>
      <c r="BY43" s="3421"/>
      <c r="BZ43" s="3421"/>
      <c r="CA43" s="3421"/>
      <c r="CB43" s="3421"/>
      <c r="CC43" s="3421"/>
      <c r="CD43" s="3421"/>
      <c r="CE43" s="3421"/>
      <c r="CF43" s="3421"/>
      <c r="CG43" s="3421"/>
      <c r="CH43" s="3421"/>
      <c r="CI43" s="3421"/>
      <c r="CJ43" s="3421"/>
      <c r="CK43" s="3421"/>
      <c r="CL43" s="3421"/>
      <c r="CM43" s="3421"/>
    </row>
    <row r="44" spans="1:91" ht="44.25">
      <c r="A44" s="1971"/>
      <c r="B44" s="3395" t="s">
        <v>2562</v>
      </c>
      <c r="C44" s="3396" t="s">
        <v>2424</v>
      </c>
      <c r="D44" s="3397" t="s">
        <v>2562</v>
      </c>
      <c r="E44" s="3398" t="s">
        <v>2454</v>
      </c>
      <c r="F44" s="3396" t="s">
        <v>2424</v>
      </c>
      <c r="G44" s="3399" t="s">
        <v>2454</v>
      </c>
      <c r="H44" s="3400" t="s">
        <v>2462</v>
      </c>
      <c r="I44" s="3396" t="s">
        <v>2424</v>
      </c>
      <c r="J44" s="3443" t="s">
        <v>2462</v>
      </c>
      <c r="K44" s="3400" t="s">
        <v>2563</v>
      </c>
      <c r="L44" s="3396" t="s">
        <v>2424</v>
      </c>
      <c r="M44" s="3401" t="s">
        <v>2563</v>
      </c>
      <c r="N44" s="1971"/>
      <c r="O44" s="3395" t="s">
        <v>2562</v>
      </c>
      <c r="P44" s="3396" t="s">
        <v>2424</v>
      </c>
      <c r="Q44" s="3402" t="s">
        <v>2562</v>
      </c>
      <c r="R44" s="3398" t="s">
        <v>2454</v>
      </c>
      <c r="S44" s="3396" t="s">
        <v>2424</v>
      </c>
      <c r="T44" s="3403" t="s">
        <v>2454</v>
      </c>
      <c r="U44" s="3466" t="s">
        <v>2462</v>
      </c>
      <c r="V44" s="3396" t="s">
        <v>2424</v>
      </c>
      <c r="W44" s="3402" t="s">
        <v>2462</v>
      </c>
      <c r="X44" s="3467" t="s">
        <v>2563</v>
      </c>
      <c r="Y44" s="3396" t="s">
        <v>2424</v>
      </c>
      <c r="Z44" s="3404" t="s">
        <v>2563</v>
      </c>
      <c r="AA44" s="1971"/>
      <c r="AB44" s="3462"/>
      <c r="AC44" s="1971"/>
      <c r="AD44" s="3405" t="s">
        <v>2481</v>
      </c>
      <c r="AE44" s="3429" t="s">
        <v>2546</v>
      </c>
      <c r="AF44" s="3430">
        <v>0</v>
      </c>
      <c r="AG44" s="3429" t="s">
        <v>2547</v>
      </c>
      <c r="AH44" s="3430">
        <v>0</v>
      </c>
      <c r="AI44" s="3429" t="s">
        <v>2548</v>
      </c>
      <c r="AJ44" s="3430">
        <v>0</v>
      </c>
      <c r="AK44" s="3429" t="s">
        <v>2549</v>
      </c>
      <c r="AL44" s="3430">
        <v>0</v>
      </c>
      <c r="AM44" s="3429" t="s">
        <v>2550</v>
      </c>
      <c r="AN44" s="3430">
        <v>0</v>
      </c>
      <c r="AO44" s="3429" t="s">
        <v>2551</v>
      </c>
      <c r="AP44" s="3430">
        <v>0</v>
      </c>
      <c r="AQ44" s="3429" t="s">
        <v>2552</v>
      </c>
      <c r="AR44" s="3430">
        <v>0</v>
      </c>
      <c r="AS44" s="3429" t="s">
        <v>2553</v>
      </c>
      <c r="AT44" s="3430">
        <v>0</v>
      </c>
      <c r="AU44" s="3429" t="s">
        <v>2554</v>
      </c>
      <c r="AV44" s="3430">
        <v>0</v>
      </c>
      <c r="AW44" s="3429" t="s">
        <v>2555</v>
      </c>
      <c r="AX44" s="3430">
        <v>0</v>
      </c>
      <c r="AY44" s="3429" t="s">
        <v>2556</v>
      </c>
      <c r="AZ44" s="3430">
        <v>0</v>
      </c>
      <c r="BA44" s="3429" t="s">
        <v>2557</v>
      </c>
      <c r="BD44" s="3408" t="s">
        <v>2447</v>
      </c>
      <c r="BE44" s="3409" t="s">
        <v>933</v>
      </c>
      <c r="BF44" s="3410"/>
      <c r="BG44" s="3411"/>
      <c r="BH44" s="3409" t="s">
        <v>374</v>
      </c>
      <c r="BI44" s="3410"/>
      <c r="BJ44" s="3411"/>
      <c r="BK44" s="3409" t="s">
        <v>17</v>
      </c>
      <c r="BL44" s="3410"/>
      <c r="BM44" s="3411"/>
      <c r="BN44" s="3409" t="s">
        <v>364</v>
      </c>
      <c r="BO44" s="3410"/>
      <c r="BP44" s="3411"/>
      <c r="BQ44" s="3409" t="s">
        <v>729</v>
      </c>
      <c r="BR44" s="3410"/>
      <c r="BS44" s="3411"/>
      <c r="BT44" s="3409" t="s">
        <v>636</v>
      </c>
      <c r="BU44" s="3410"/>
      <c r="BV44" s="3411"/>
      <c r="BW44" s="3409" t="s">
        <v>370</v>
      </c>
      <c r="BX44" s="3410"/>
      <c r="BY44" s="3411"/>
      <c r="BZ44" s="3409" t="s">
        <v>372</v>
      </c>
      <c r="CA44" s="3410"/>
      <c r="CB44" s="3411"/>
      <c r="CC44" s="3409" t="s">
        <v>224</v>
      </c>
      <c r="CD44" s="3410"/>
      <c r="CE44" s="3411"/>
      <c r="CF44" s="3409" t="s">
        <v>395</v>
      </c>
      <c r="CG44" s="3410"/>
      <c r="CH44" s="3411"/>
      <c r="CI44" s="3409" t="s">
        <v>141</v>
      </c>
      <c r="CJ44" s="3410"/>
      <c r="CK44" s="3411"/>
      <c r="CL44" s="3409" t="s">
        <v>2562</v>
      </c>
      <c r="CM44" s="3410"/>
    </row>
    <row r="45" spans="1:91" ht="44.25">
      <c r="A45" s="1971"/>
      <c r="B45" s="3395" t="s">
        <v>2564</v>
      </c>
      <c r="C45" s="3396" t="s">
        <v>2424</v>
      </c>
      <c r="D45" s="3397" t="s">
        <v>2564</v>
      </c>
      <c r="E45" s="3398" t="s">
        <v>2468</v>
      </c>
      <c r="F45" s="3396" t="s">
        <v>2424</v>
      </c>
      <c r="G45" s="3399" t="s">
        <v>2468</v>
      </c>
      <c r="H45" s="3400" t="s">
        <v>1357</v>
      </c>
      <c r="I45" s="3396" t="s">
        <v>2424</v>
      </c>
      <c r="J45" s="3443" t="s">
        <v>1357</v>
      </c>
      <c r="K45" s="3400" t="s">
        <v>249</v>
      </c>
      <c r="L45" s="3396" t="s">
        <v>2424</v>
      </c>
      <c r="M45" s="3401" t="s">
        <v>249</v>
      </c>
      <c r="N45" s="1971"/>
      <c r="O45" s="3395" t="s">
        <v>2564</v>
      </c>
      <c r="P45" s="3396" t="s">
        <v>2424</v>
      </c>
      <c r="Q45" s="3402" t="s">
        <v>2564</v>
      </c>
      <c r="R45" s="3398" t="s">
        <v>2468</v>
      </c>
      <c r="S45" s="3396" t="s">
        <v>2424</v>
      </c>
      <c r="T45" s="3403" t="s">
        <v>2468</v>
      </c>
      <c r="U45" s="3466" t="s">
        <v>1357</v>
      </c>
      <c r="V45" s="3396" t="s">
        <v>2424</v>
      </c>
      <c r="W45" s="3402" t="s">
        <v>1357</v>
      </c>
      <c r="X45" s="3467" t="s">
        <v>249</v>
      </c>
      <c r="Y45" s="3396" t="s">
        <v>2424</v>
      </c>
      <c r="Z45" s="3404" t="s">
        <v>249</v>
      </c>
      <c r="AA45" s="1971"/>
      <c r="AB45" s="1971"/>
      <c r="AC45" s="1971"/>
      <c r="AD45" s="3413"/>
      <c r="AE45" s="3421"/>
      <c r="AF45" s="3421"/>
      <c r="AG45" s="3421"/>
      <c r="AH45" s="3421"/>
      <c r="AI45" s="3421"/>
      <c r="AJ45" s="3421"/>
      <c r="AK45" s="3421"/>
      <c r="AL45" s="3421"/>
      <c r="AM45" s="3421"/>
      <c r="AN45" s="3421"/>
      <c r="AO45" s="3421"/>
      <c r="AP45" s="3421"/>
      <c r="AQ45" s="3421"/>
      <c r="AR45" s="3421"/>
      <c r="AS45" s="3421"/>
      <c r="AT45" s="3421"/>
      <c r="AU45" s="3421"/>
      <c r="AV45" s="3421"/>
      <c r="AW45" s="3421"/>
      <c r="AX45" s="3421"/>
      <c r="AY45" s="3421"/>
      <c r="AZ45" s="3421"/>
      <c r="BA45" s="3421"/>
      <c r="BD45" s="3408"/>
      <c r="BE45" s="3415" t="s">
        <v>1224</v>
      </c>
      <c r="BF45" s="3416"/>
      <c r="BG45" s="3411"/>
      <c r="BH45" s="3415" t="s">
        <v>2527</v>
      </c>
      <c r="BI45" s="3416"/>
      <c r="BJ45" s="3411"/>
      <c r="BK45" s="3415" t="s">
        <v>2477</v>
      </c>
      <c r="BL45" s="3416"/>
      <c r="BM45" s="3411"/>
      <c r="BN45" s="3415" t="s">
        <v>2480</v>
      </c>
      <c r="BO45" s="3416"/>
      <c r="BP45" s="3411"/>
      <c r="BQ45" s="3415" t="s">
        <v>1278</v>
      </c>
      <c r="BR45" s="3416"/>
      <c r="BS45" s="3411"/>
      <c r="BT45" s="3415" t="s">
        <v>2483</v>
      </c>
      <c r="BU45" s="3416"/>
      <c r="BV45" s="3411"/>
      <c r="BW45" s="3415" t="s">
        <v>2486</v>
      </c>
      <c r="BX45" s="3416"/>
      <c r="BY45" s="3411"/>
      <c r="BZ45" s="3415" t="s">
        <v>2488</v>
      </c>
      <c r="CA45" s="3416"/>
      <c r="CB45" s="3411"/>
      <c r="CC45" s="3415" t="s">
        <v>2490</v>
      </c>
      <c r="CD45" s="3416"/>
      <c r="CE45" s="3411"/>
      <c r="CF45" s="3415" t="s">
        <v>2491</v>
      </c>
      <c r="CG45" s="3416"/>
      <c r="CH45" s="3411"/>
      <c r="CI45" s="3415" t="s">
        <v>2558</v>
      </c>
      <c r="CJ45" s="3416"/>
      <c r="CK45" s="3411"/>
      <c r="CL45" s="3415" t="s">
        <v>2563</v>
      </c>
      <c r="CM45" s="3416"/>
    </row>
    <row r="46" spans="1:91" ht="44.25">
      <c r="A46" s="1971"/>
      <c r="B46" s="3395"/>
      <c r="C46" s="3396" t="s">
        <v>2424</v>
      </c>
      <c r="D46" s="3397"/>
      <c r="E46" s="3398" t="s">
        <v>2458</v>
      </c>
      <c r="F46" s="3396" t="s">
        <v>2424</v>
      </c>
      <c r="G46" s="3399" t="s">
        <v>2458</v>
      </c>
      <c r="H46" s="3400" t="s">
        <v>2461</v>
      </c>
      <c r="I46" s="3396" t="s">
        <v>2424</v>
      </c>
      <c r="J46" s="3443" t="s">
        <v>2461</v>
      </c>
      <c r="K46" s="3400"/>
      <c r="L46" s="3396" t="s">
        <v>2424</v>
      </c>
      <c r="M46" s="3401"/>
      <c r="N46" s="1971"/>
      <c r="O46" s="3395"/>
      <c r="P46" s="3396" t="s">
        <v>2424</v>
      </c>
      <c r="Q46" s="3402"/>
      <c r="R46" s="3398" t="s">
        <v>2458</v>
      </c>
      <c r="S46" s="3396" t="s">
        <v>2424</v>
      </c>
      <c r="T46" s="3403" t="s">
        <v>2458</v>
      </c>
      <c r="U46" s="3466" t="s">
        <v>2461</v>
      </c>
      <c r="V46" s="3396" t="s">
        <v>2424</v>
      </c>
      <c r="W46" s="3402" t="s">
        <v>2461</v>
      </c>
      <c r="X46" s="3467"/>
      <c r="Y46" s="3396" t="s">
        <v>2424</v>
      </c>
      <c r="Z46" s="3404"/>
      <c r="AA46" s="1971"/>
      <c r="AB46" s="1971"/>
      <c r="AC46" s="1971"/>
      <c r="AD46" s="3405" t="s">
        <v>2485</v>
      </c>
      <c r="AE46" s="3435" t="s">
        <v>2546</v>
      </c>
      <c r="AF46" s="3436">
        <v>0</v>
      </c>
      <c r="AG46" s="3435" t="s">
        <v>2547</v>
      </c>
      <c r="AH46" s="3436">
        <v>0</v>
      </c>
      <c r="AI46" s="3435" t="s">
        <v>2548</v>
      </c>
      <c r="AJ46" s="3436">
        <v>0</v>
      </c>
      <c r="AK46" s="3435" t="s">
        <v>2549</v>
      </c>
      <c r="AL46" s="3436">
        <v>0</v>
      </c>
      <c r="AM46" s="3435" t="s">
        <v>2550</v>
      </c>
      <c r="AN46" s="3436">
        <v>0</v>
      </c>
      <c r="AO46" s="3435" t="s">
        <v>2551</v>
      </c>
      <c r="AP46" s="3436">
        <v>0</v>
      </c>
      <c r="AQ46" s="3435" t="s">
        <v>2552</v>
      </c>
      <c r="AR46" s="3436">
        <v>0</v>
      </c>
      <c r="AS46" s="3435" t="s">
        <v>2553</v>
      </c>
      <c r="AT46" s="3436">
        <v>0</v>
      </c>
      <c r="AU46" s="3435" t="s">
        <v>2554</v>
      </c>
      <c r="AV46" s="3436">
        <v>0</v>
      </c>
      <c r="AW46" s="3435" t="s">
        <v>2555</v>
      </c>
      <c r="AX46" s="3436">
        <v>0</v>
      </c>
      <c r="AY46" s="3435" t="s">
        <v>2556</v>
      </c>
      <c r="AZ46" s="3436">
        <v>0</v>
      </c>
      <c r="BA46" s="3435" t="s">
        <v>2557</v>
      </c>
      <c r="BD46" s="3420"/>
      <c r="BE46" s="3411"/>
      <c r="BF46" s="3411"/>
      <c r="BG46" s="3411"/>
      <c r="BH46" s="3411"/>
      <c r="BI46" s="3411"/>
      <c r="BJ46" s="3411"/>
      <c r="BK46" s="3411"/>
      <c r="BL46" s="3411"/>
      <c r="BM46" s="3411"/>
      <c r="BN46" s="3411"/>
      <c r="BO46" s="3411"/>
      <c r="BP46" s="3411"/>
      <c r="BQ46" s="3411"/>
      <c r="BR46" s="3411"/>
      <c r="BS46" s="3411"/>
      <c r="BT46" s="3411"/>
      <c r="BU46" s="3411"/>
      <c r="BV46" s="3411"/>
      <c r="BW46" s="3411"/>
      <c r="BX46" s="3411"/>
      <c r="BY46" s="3411"/>
      <c r="BZ46" s="3411"/>
      <c r="CA46" s="3411"/>
      <c r="CB46" s="3411"/>
      <c r="CC46" s="3411"/>
      <c r="CD46" s="3411"/>
      <c r="CE46" s="3411"/>
      <c r="CF46" s="3411"/>
      <c r="CG46" s="3411"/>
      <c r="CH46" s="3411"/>
      <c r="CI46" s="3411"/>
      <c r="CJ46" s="3411"/>
      <c r="CK46" s="3411"/>
      <c r="CL46" s="3411"/>
      <c r="CM46" s="3411"/>
    </row>
    <row r="47" spans="1:91" ht="30">
      <c r="A47" s="1971"/>
      <c r="B47" s="3470"/>
      <c r="C47" s="3471"/>
      <c r="D47" s="3471"/>
      <c r="E47" s="3471"/>
      <c r="F47" s="3471"/>
      <c r="G47" s="3471"/>
      <c r="H47" s="3471"/>
      <c r="I47" s="3471"/>
      <c r="J47" s="3471"/>
      <c r="K47" s="3471"/>
      <c r="L47" s="3471"/>
      <c r="M47" s="3472"/>
      <c r="N47" s="3473"/>
      <c r="O47" s="3470"/>
      <c r="P47" s="3471"/>
      <c r="Q47" s="3471"/>
      <c r="R47" s="3471"/>
      <c r="S47" s="3471"/>
      <c r="T47" s="3471"/>
      <c r="U47" s="3471"/>
      <c r="V47" s="3471"/>
      <c r="W47" s="3471"/>
      <c r="X47" s="3471"/>
      <c r="Y47" s="3471"/>
      <c r="Z47" s="3472"/>
      <c r="AA47" s="3473"/>
      <c r="AB47" s="1971"/>
      <c r="AC47" s="1971"/>
      <c r="AD47" s="3413"/>
      <c r="AE47" s="3421"/>
      <c r="AF47" s="3421"/>
      <c r="AG47" s="3421"/>
      <c r="AH47" s="3421"/>
      <c r="AI47" s="3421"/>
      <c r="AJ47" s="3421"/>
      <c r="AK47" s="3421"/>
      <c r="AL47" s="3421"/>
      <c r="AM47" s="3421"/>
      <c r="AN47" s="3421"/>
      <c r="AO47" s="3421"/>
      <c r="AP47" s="3421"/>
      <c r="AQ47" s="3421"/>
      <c r="AR47" s="3421"/>
      <c r="AS47" s="3421"/>
      <c r="AT47" s="3421"/>
      <c r="AU47" s="3421"/>
      <c r="AV47" s="3421"/>
      <c r="AW47" s="3421"/>
      <c r="AX47" s="3421"/>
      <c r="AY47" s="3421"/>
      <c r="AZ47" s="3421"/>
      <c r="BA47" s="3421"/>
      <c r="BD47" s="3422" t="s">
        <v>2478</v>
      </c>
      <c r="BE47" s="3423" t="s">
        <v>933</v>
      </c>
      <c r="BF47" s="3424"/>
      <c r="BG47" s="3425"/>
      <c r="BH47" s="3423" t="s">
        <v>374</v>
      </c>
      <c r="BI47" s="3424"/>
      <c r="BJ47" s="3425"/>
      <c r="BK47" s="3423" t="s">
        <v>17</v>
      </c>
      <c r="BL47" s="3424"/>
      <c r="BM47" s="3425"/>
      <c r="BN47" s="3423" t="s">
        <v>364</v>
      </c>
      <c r="BO47" s="3424"/>
      <c r="BP47" s="3425"/>
      <c r="BQ47" s="3423" t="s">
        <v>729</v>
      </c>
      <c r="BR47" s="3424"/>
      <c r="BS47" s="3425"/>
      <c r="BT47" s="3423" t="s">
        <v>636</v>
      </c>
      <c r="BU47" s="3424"/>
      <c r="BV47" s="3425"/>
      <c r="BW47" s="3423" t="s">
        <v>370</v>
      </c>
      <c r="BX47" s="3424"/>
      <c r="BY47" s="3425"/>
      <c r="BZ47" s="3423" t="s">
        <v>372</v>
      </c>
      <c r="CA47" s="3424"/>
      <c r="CB47" s="3425"/>
      <c r="CC47" s="3423" t="s">
        <v>224</v>
      </c>
      <c r="CD47" s="3424"/>
      <c r="CE47" s="3425"/>
      <c r="CF47" s="3423" t="s">
        <v>395</v>
      </c>
      <c r="CG47" s="3424"/>
      <c r="CH47" s="3425"/>
      <c r="CI47" s="3423" t="s">
        <v>141</v>
      </c>
      <c r="CJ47" s="3424"/>
      <c r="CK47" s="3425"/>
      <c r="CL47" s="3423" t="s">
        <v>2562</v>
      </c>
      <c r="CM47" s="3424"/>
    </row>
    <row r="48" spans="1:91" ht="30">
      <c r="AD48" s="3405" t="s">
        <v>2489</v>
      </c>
      <c r="AE48" s="3439" t="s">
        <v>2546</v>
      </c>
      <c r="AF48" s="3440">
        <v>0</v>
      </c>
      <c r="AG48" s="3439" t="s">
        <v>2547</v>
      </c>
      <c r="AH48" s="3440">
        <v>0</v>
      </c>
      <c r="AI48" s="3439" t="s">
        <v>2548</v>
      </c>
      <c r="AJ48" s="3440">
        <v>0</v>
      </c>
      <c r="AK48" s="3439" t="s">
        <v>2549</v>
      </c>
      <c r="AL48" s="3440">
        <v>0</v>
      </c>
      <c r="AM48" s="3439" t="s">
        <v>2550</v>
      </c>
      <c r="AN48" s="3440">
        <v>0</v>
      </c>
      <c r="AO48" s="3439" t="s">
        <v>2551</v>
      </c>
      <c r="AP48" s="3440">
        <v>0</v>
      </c>
      <c r="AQ48" s="3439" t="s">
        <v>2552</v>
      </c>
      <c r="AR48" s="3440">
        <v>0</v>
      </c>
      <c r="AS48" s="3439" t="s">
        <v>2553</v>
      </c>
      <c r="AT48" s="3440">
        <v>0</v>
      </c>
      <c r="AU48" s="3439" t="s">
        <v>2554</v>
      </c>
      <c r="AV48" s="3440">
        <v>0</v>
      </c>
      <c r="AW48" s="3439" t="s">
        <v>2555</v>
      </c>
      <c r="AX48" s="3440">
        <v>0</v>
      </c>
      <c r="AY48" s="3439" t="s">
        <v>2556</v>
      </c>
      <c r="AZ48" s="3440">
        <v>0</v>
      </c>
      <c r="BA48" s="3439" t="s">
        <v>2557</v>
      </c>
      <c r="BD48" s="3422"/>
      <c r="BE48" s="3427" t="s">
        <v>1224</v>
      </c>
      <c r="BF48" s="3428"/>
      <c r="BG48" s="3425"/>
      <c r="BH48" s="3427" t="s">
        <v>2527</v>
      </c>
      <c r="BI48" s="3428"/>
      <c r="BJ48" s="3425"/>
      <c r="BK48" s="3427" t="s">
        <v>2477</v>
      </c>
      <c r="BL48" s="3428"/>
      <c r="BM48" s="3425"/>
      <c r="BN48" s="3427" t="s">
        <v>2480</v>
      </c>
      <c r="BO48" s="3428"/>
      <c r="BP48" s="3425"/>
      <c r="BQ48" s="3427" t="s">
        <v>1278</v>
      </c>
      <c r="BR48" s="3428"/>
      <c r="BS48" s="3425"/>
      <c r="BT48" s="3427" t="s">
        <v>2483</v>
      </c>
      <c r="BU48" s="3428"/>
      <c r="BV48" s="3425"/>
      <c r="BW48" s="3427" t="s">
        <v>2486</v>
      </c>
      <c r="BX48" s="3428"/>
      <c r="BY48" s="3425"/>
      <c r="BZ48" s="3427" t="s">
        <v>2488</v>
      </c>
      <c r="CA48" s="3428"/>
      <c r="CB48" s="3425"/>
      <c r="CC48" s="3427" t="s">
        <v>2490</v>
      </c>
      <c r="CD48" s="3428"/>
      <c r="CE48" s="3425"/>
      <c r="CF48" s="3427" t="s">
        <v>2491</v>
      </c>
      <c r="CG48" s="3428"/>
      <c r="CH48" s="3425"/>
      <c r="CI48" s="3427" t="s">
        <v>2558</v>
      </c>
      <c r="CJ48" s="3428"/>
      <c r="CK48" s="3425"/>
      <c r="CL48" s="3427" t="s">
        <v>2563</v>
      </c>
      <c r="CM48" s="3428"/>
    </row>
    <row r="49" spans="1:91" ht="30">
      <c r="AD49" s="3413"/>
      <c r="BD49" s="3420"/>
      <c r="BE49" s="3421"/>
      <c r="BF49" s="3421"/>
      <c r="BG49" s="3421"/>
      <c r="BH49" s="3421"/>
      <c r="BI49" s="3421"/>
      <c r="BJ49" s="3421"/>
      <c r="BK49" s="3421"/>
      <c r="BL49" s="3421"/>
      <c r="BM49" s="3421"/>
      <c r="BN49" s="3421"/>
      <c r="BO49" s="3421"/>
      <c r="BP49" s="3421"/>
      <c r="BQ49" s="3421"/>
      <c r="BR49" s="3421"/>
      <c r="BS49" s="3421"/>
      <c r="BT49" s="3421"/>
      <c r="BU49" s="3421"/>
      <c r="BV49" s="3421"/>
      <c r="BW49" s="3421"/>
      <c r="BX49" s="3421"/>
      <c r="BY49" s="3421"/>
      <c r="BZ49" s="3421"/>
      <c r="CA49" s="3421"/>
      <c r="CB49" s="3421"/>
      <c r="CC49" s="3421"/>
      <c r="CD49" s="3421"/>
      <c r="CE49" s="3421"/>
      <c r="CF49" s="3421"/>
      <c r="CG49" s="3421"/>
      <c r="CH49" s="3421"/>
      <c r="CI49" s="3421"/>
      <c r="CJ49" s="3421"/>
      <c r="CK49" s="3421"/>
      <c r="CL49" s="3421"/>
      <c r="CM49" s="3421"/>
    </row>
    <row r="50" spans="1:91" ht="30">
      <c r="B50" s="3365" t="s">
        <v>2420</v>
      </c>
      <c r="C50" s="3366"/>
      <c r="D50" s="3367" t="s">
        <v>2421</v>
      </c>
      <c r="E50" s="3474" t="s">
        <v>2565</v>
      </c>
      <c r="F50" s="3475"/>
      <c r="G50" s="3475"/>
      <c r="H50" s="3475"/>
      <c r="I50" s="3475"/>
      <c r="J50" s="3475"/>
      <c r="K50" s="3475"/>
      <c r="L50" s="3475"/>
      <c r="M50" s="3476"/>
      <c r="O50" s="3365" t="s">
        <v>2420</v>
      </c>
      <c r="P50" s="3366"/>
      <c r="Q50" s="3367" t="s">
        <v>2421</v>
      </c>
      <c r="R50" s="3477" t="s">
        <v>2566</v>
      </c>
      <c r="S50" s="3478"/>
      <c r="T50" s="3478"/>
      <c r="U50" s="3478"/>
      <c r="V50" s="3478"/>
      <c r="W50" s="3478"/>
      <c r="X50" s="3478"/>
      <c r="Y50" s="3478"/>
      <c r="Z50" s="3479"/>
      <c r="AD50" s="3465" t="s">
        <v>2492</v>
      </c>
      <c r="BD50" s="3422" t="s">
        <v>2482</v>
      </c>
      <c r="BE50" s="3431" t="s">
        <v>933</v>
      </c>
      <c r="BF50" s="3432"/>
      <c r="BG50" s="3430"/>
      <c r="BH50" s="3431" t="s">
        <v>374</v>
      </c>
      <c r="BI50" s="3432"/>
      <c r="BJ50" s="3430"/>
      <c r="BK50" s="3431" t="s">
        <v>17</v>
      </c>
      <c r="BL50" s="3432"/>
      <c r="BM50" s="3430"/>
      <c r="BN50" s="3431" t="s">
        <v>364</v>
      </c>
      <c r="BO50" s="3432"/>
      <c r="BP50" s="3430"/>
      <c r="BQ50" s="3431" t="s">
        <v>729</v>
      </c>
      <c r="BR50" s="3432"/>
      <c r="BS50" s="3430"/>
      <c r="BT50" s="3431" t="s">
        <v>636</v>
      </c>
      <c r="BU50" s="3432"/>
      <c r="BV50" s="3430"/>
      <c r="BW50" s="3431" t="s">
        <v>370</v>
      </c>
      <c r="BX50" s="3432"/>
      <c r="BY50" s="3430"/>
      <c r="BZ50" s="3431" t="s">
        <v>372</v>
      </c>
      <c r="CA50" s="3432"/>
      <c r="CB50" s="3430"/>
      <c r="CC50" s="3431" t="s">
        <v>224</v>
      </c>
      <c r="CD50" s="3432"/>
      <c r="CE50" s="3430"/>
      <c r="CF50" s="3431" t="s">
        <v>395</v>
      </c>
      <c r="CG50" s="3432"/>
      <c r="CH50" s="3430"/>
      <c r="CI50" s="3431" t="s">
        <v>141</v>
      </c>
      <c r="CJ50" s="3432"/>
      <c r="CK50" s="3430"/>
      <c r="CL50" s="3431" t="s">
        <v>2562</v>
      </c>
      <c r="CM50" s="3432"/>
    </row>
    <row r="51" spans="1:91" ht="46.5">
      <c r="B51" s="3374" t="s">
        <v>2426</v>
      </c>
      <c r="C51" s="3375" t="s">
        <v>2424</v>
      </c>
      <c r="D51" s="3480" t="str">
        <f>B51</f>
        <v>Aa</v>
      </c>
      <c r="E51" s="3481" t="s">
        <v>2425</v>
      </c>
      <c r="F51" s="3481"/>
      <c r="G51" s="3482"/>
      <c r="H51" s="3482"/>
      <c r="I51" s="3482"/>
      <c r="J51" s="3482"/>
      <c r="K51" s="3482"/>
      <c r="L51" s="3482"/>
      <c r="M51" s="3483"/>
      <c r="O51" s="3374" t="s">
        <v>2426</v>
      </c>
      <c r="P51" s="3375" t="s">
        <v>2424</v>
      </c>
      <c r="Q51" s="3484" t="str">
        <f>O51</f>
        <v>Aa</v>
      </c>
      <c r="R51" s="3481" t="s">
        <v>2425</v>
      </c>
      <c r="S51" s="3481"/>
      <c r="T51" s="3482"/>
      <c r="U51" s="3482"/>
      <c r="V51" s="3482"/>
      <c r="W51" s="3482"/>
      <c r="X51" s="3482"/>
      <c r="Y51" s="3482"/>
      <c r="Z51" s="3483"/>
      <c r="AD51" s="3405" t="s">
        <v>2434</v>
      </c>
      <c r="AE51" s="3446" t="s">
        <v>2567</v>
      </c>
      <c r="AF51" s="3447"/>
      <c r="AG51" s="3446" t="s">
        <v>2568</v>
      </c>
      <c r="AH51" s="3447"/>
      <c r="AI51" s="3446" t="s">
        <v>2569</v>
      </c>
      <c r="AJ51" s="3447"/>
      <c r="AK51" s="3446" t="s">
        <v>2570</v>
      </c>
      <c r="AL51" s="3447"/>
      <c r="AM51" s="3446" t="s">
        <v>2571</v>
      </c>
      <c r="AN51" s="3447"/>
      <c r="AO51" s="3446" t="s">
        <v>2572</v>
      </c>
      <c r="AP51" s="3447"/>
      <c r="AQ51" s="3446" t="s">
        <v>2573</v>
      </c>
      <c r="AR51" s="3447"/>
      <c r="AS51" s="3446" t="s">
        <v>2574</v>
      </c>
      <c r="AT51" s="3447"/>
      <c r="AU51" s="3446" t="s">
        <v>2575</v>
      </c>
      <c r="AV51" s="3447"/>
      <c r="AW51" s="3446" t="s">
        <v>2576</v>
      </c>
      <c r="AX51" s="3447"/>
      <c r="AY51" s="3446" t="s">
        <v>2577</v>
      </c>
      <c r="AZ51" s="3447"/>
      <c r="BA51" s="3446" t="s">
        <v>2578</v>
      </c>
      <c r="BD51" s="3422"/>
      <c r="BE51" s="3433" t="s">
        <v>1224</v>
      </c>
      <c r="BF51" s="3434"/>
      <c r="BG51" s="3430"/>
      <c r="BH51" s="3433" t="s">
        <v>2527</v>
      </c>
      <c r="BI51" s="3434"/>
      <c r="BJ51" s="3430"/>
      <c r="BK51" s="3433" t="s">
        <v>2477</v>
      </c>
      <c r="BL51" s="3434"/>
      <c r="BM51" s="3430"/>
      <c r="BN51" s="3433" t="s">
        <v>2480</v>
      </c>
      <c r="BO51" s="3434"/>
      <c r="BP51" s="3430"/>
      <c r="BQ51" s="3433" t="s">
        <v>1278</v>
      </c>
      <c r="BR51" s="3434"/>
      <c r="BS51" s="3430"/>
      <c r="BT51" s="3433" t="s">
        <v>2483</v>
      </c>
      <c r="BU51" s="3434"/>
      <c r="BV51" s="3430"/>
      <c r="BW51" s="3433" t="s">
        <v>2486</v>
      </c>
      <c r="BX51" s="3434"/>
      <c r="BY51" s="3430"/>
      <c r="BZ51" s="3433" t="s">
        <v>2488</v>
      </c>
      <c r="CA51" s="3434"/>
      <c r="CB51" s="3430"/>
      <c r="CC51" s="3433" t="s">
        <v>2490</v>
      </c>
      <c r="CD51" s="3434"/>
      <c r="CE51" s="3430"/>
      <c r="CF51" s="3433" t="s">
        <v>2491</v>
      </c>
      <c r="CG51" s="3434"/>
      <c r="CH51" s="3430"/>
      <c r="CI51" s="3433" t="s">
        <v>2558</v>
      </c>
      <c r="CJ51" s="3434"/>
      <c r="CK51" s="3430"/>
      <c r="CL51" s="3433" t="s">
        <v>2563</v>
      </c>
      <c r="CM51" s="3434"/>
    </row>
    <row r="52" spans="1:91" ht="30">
      <c r="B52" s="3383"/>
      <c r="M52" s="3384"/>
      <c r="O52" s="3383"/>
      <c r="Z52" s="3384"/>
      <c r="AD52" s="3413"/>
      <c r="AE52" s="3450"/>
      <c r="AF52" s="3450"/>
      <c r="AG52" s="3450"/>
      <c r="AH52" s="3450"/>
      <c r="AI52" s="3450"/>
      <c r="AJ52" s="3450"/>
      <c r="AK52" s="3450"/>
      <c r="AL52" s="3450"/>
      <c r="AM52" s="3450"/>
      <c r="AN52" s="3450"/>
      <c r="AO52" s="3450"/>
      <c r="AP52" s="3450"/>
      <c r="AQ52" s="3450"/>
      <c r="AR52" s="3450"/>
      <c r="AS52" s="3450"/>
      <c r="AT52" s="3450"/>
      <c r="AU52" s="3450"/>
      <c r="AV52" s="3450"/>
      <c r="AW52" s="3450"/>
      <c r="AX52" s="3450"/>
      <c r="AY52" s="3450"/>
      <c r="AZ52" s="3450"/>
      <c r="BA52" s="3450"/>
      <c r="BD52" s="3413"/>
      <c r="BE52" s="3421"/>
      <c r="BF52" s="3421"/>
      <c r="BG52" s="3421"/>
      <c r="BH52" s="3421"/>
      <c r="BI52" s="3421"/>
      <c r="BJ52" s="3421"/>
      <c r="BK52" s="3421"/>
      <c r="BL52" s="3421"/>
      <c r="BM52" s="3421"/>
      <c r="BN52" s="3421"/>
      <c r="BO52" s="3421"/>
      <c r="BP52" s="3421"/>
      <c r="BQ52" s="3421"/>
      <c r="BR52" s="3421"/>
      <c r="BS52" s="3421"/>
      <c r="BT52" s="3421"/>
      <c r="BU52" s="3421"/>
      <c r="BV52" s="3421"/>
      <c r="BW52" s="3421"/>
      <c r="BX52" s="3421"/>
      <c r="BY52" s="3421"/>
      <c r="BZ52" s="3421"/>
      <c r="CA52" s="3421"/>
      <c r="CB52" s="3421"/>
      <c r="CC52" s="3421"/>
      <c r="CD52" s="3421"/>
      <c r="CE52" s="3421"/>
      <c r="CF52" s="3421"/>
      <c r="CG52" s="3421"/>
      <c r="CH52" s="3421"/>
      <c r="CI52" s="3421"/>
      <c r="CJ52" s="3421"/>
      <c r="CK52" s="3421"/>
      <c r="CL52" s="3421"/>
      <c r="CM52" s="3421"/>
    </row>
    <row r="53" spans="1:91" ht="30">
      <c r="B53" s="3387" t="s">
        <v>2428</v>
      </c>
      <c r="C53" s="3485" t="s">
        <v>2429</v>
      </c>
      <c r="D53" s="3486"/>
      <c r="E53" s="3390" t="s">
        <v>2430</v>
      </c>
      <c r="F53" s="3485" t="s">
        <v>2429</v>
      </c>
      <c r="G53" s="3486"/>
      <c r="H53" s="3390" t="s">
        <v>2431</v>
      </c>
      <c r="I53" s="3485" t="s">
        <v>2429</v>
      </c>
      <c r="J53" s="3486"/>
      <c r="K53" s="3390" t="s">
        <v>2432</v>
      </c>
      <c r="L53" s="3485" t="s">
        <v>2429</v>
      </c>
      <c r="M53" s="3487"/>
      <c r="O53" s="3387" t="s">
        <v>2428</v>
      </c>
      <c r="P53" s="3488" t="s">
        <v>2429</v>
      </c>
      <c r="Q53" s="3489"/>
      <c r="R53" s="3390" t="s">
        <v>2430</v>
      </c>
      <c r="S53" s="3488" t="s">
        <v>2429</v>
      </c>
      <c r="T53" s="3489"/>
      <c r="U53" s="3390" t="s">
        <v>2431</v>
      </c>
      <c r="V53" s="3488" t="s">
        <v>2429</v>
      </c>
      <c r="W53" s="3489"/>
      <c r="X53" s="3390" t="s">
        <v>2432</v>
      </c>
      <c r="Y53" s="3488" t="s">
        <v>2429</v>
      </c>
      <c r="Z53" s="3490"/>
      <c r="AD53" s="3405" t="s">
        <v>1141</v>
      </c>
      <c r="AE53" s="3418" t="s">
        <v>2579</v>
      </c>
      <c r="AF53" s="3419"/>
      <c r="AG53" s="3418" t="s">
        <v>2580</v>
      </c>
      <c r="AH53" s="3419"/>
      <c r="AI53" s="3418" t="s">
        <v>2581</v>
      </c>
      <c r="AJ53" s="3419"/>
      <c r="AK53" s="3418" t="s">
        <v>2582</v>
      </c>
      <c r="AL53" s="3419"/>
      <c r="AM53" s="3418" t="s">
        <v>2583</v>
      </c>
      <c r="AN53" s="3419"/>
      <c r="AO53" s="3418" t="s">
        <v>2584</v>
      </c>
      <c r="AP53" s="3419"/>
      <c r="AQ53" s="3418" t="s">
        <v>2585</v>
      </c>
      <c r="AR53" s="3419"/>
      <c r="AS53" s="3418" t="s">
        <v>2586</v>
      </c>
      <c r="AT53" s="3419"/>
      <c r="AU53" s="3418" t="s">
        <v>2587</v>
      </c>
      <c r="AV53" s="3419"/>
      <c r="AW53" s="3418" t="s">
        <v>2588</v>
      </c>
      <c r="AX53" s="3419"/>
      <c r="AY53" s="3418" t="s">
        <v>2589</v>
      </c>
      <c r="AZ53" s="3419"/>
      <c r="BA53" s="3418" t="s">
        <v>2590</v>
      </c>
      <c r="BD53" s="3422" t="s">
        <v>2487</v>
      </c>
      <c r="BE53" s="3437" t="s">
        <v>933</v>
      </c>
      <c r="BF53" s="3438"/>
      <c r="BG53" s="3436"/>
      <c r="BH53" s="3437" t="s">
        <v>374</v>
      </c>
      <c r="BI53" s="3438"/>
      <c r="BJ53" s="3436"/>
      <c r="BK53" s="3437" t="s">
        <v>17</v>
      </c>
      <c r="BL53" s="3438"/>
      <c r="BM53" s="3436"/>
      <c r="BN53" s="3437" t="s">
        <v>364</v>
      </c>
      <c r="BO53" s="3438"/>
      <c r="BP53" s="3436"/>
      <c r="BQ53" s="3437" t="s">
        <v>729</v>
      </c>
      <c r="BR53" s="3438"/>
      <c r="BS53" s="3436"/>
      <c r="BT53" s="3437" t="s">
        <v>636</v>
      </c>
      <c r="BU53" s="3438"/>
      <c r="BV53" s="3436"/>
      <c r="BW53" s="3437" t="s">
        <v>370</v>
      </c>
      <c r="BX53" s="3438"/>
      <c r="BY53" s="3436"/>
      <c r="BZ53" s="3437" t="s">
        <v>372</v>
      </c>
      <c r="CA53" s="3438"/>
      <c r="CB53" s="3436"/>
      <c r="CC53" s="3437" t="s">
        <v>224</v>
      </c>
      <c r="CD53" s="3438"/>
      <c r="CE53" s="3436"/>
      <c r="CF53" s="3437" t="s">
        <v>395</v>
      </c>
      <c r="CG53" s="3438"/>
      <c r="CH53" s="3436"/>
      <c r="CI53" s="3437" t="s">
        <v>141</v>
      </c>
      <c r="CJ53" s="3438"/>
      <c r="CK53" s="3436"/>
      <c r="CL53" s="3437" t="s">
        <v>2562</v>
      </c>
      <c r="CM53" s="3438"/>
    </row>
    <row r="54" spans="1:91" ht="44.25">
      <c r="A54" s="1971"/>
      <c r="B54" s="3395" t="s">
        <v>361</v>
      </c>
      <c r="C54" s="3396" t="s">
        <v>2424</v>
      </c>
      <c r="D54" s="3491" t="s">
        <v>361</v>
      </c>
      <c r="E54" s="3398" t="s">
        <v>2433</v>
      </c>
      <c r="F54" s="3396" t="s">
        <v>2424</v>
      </c>
      <c r="G54" s="3492" t="s">
        <v>2433</v>
      </c>
      <c r="H54" s="3400">
        <v>1</v>
      </c>
      <c r="I54" s="3396" t="s">
        <v>2424</v>
      </c>
      <c r="J54" s="3492">
        <v>1</v>
      </c>
      <c r="K54" s="3400">
        <v>27</v>
      </c>
      <c r="L54" s="3396" t="s">
        <v>2424</v>
      </c>
      <c r="M54" s="3493">
        <v>27</v>
      </c>
      <c r="N54" s="1971"/>
      <c r="O54" s="3395" t="s">
        <v>361</v>
      </c>
      <c r="P54" s="3396" t="s">
        <v>2424</v>
      </c>
      <c r="Q54" s="3494" t="s">
        <v>361</v>
      </c>
      <c r="R54" s="3398" t="s">
        <v>2433</v>
      </c>
      <c r="S54" s="3396" t="s">
        <v>2424</v>
      </c>
      <c r="T54" s="3495" t="s">
        <v>2433</v>
      </c>
      <c r="U54" s="3400">
        <v>1</v>
      </c>
      <c r="V54" s="3396" t="s">
        <v>2424</v>
      </c>
      <c r="W54" s="3494">
        <v>1</v>
      </c>
      <c r="X54" s="3400">
        <v>27</v>
      </c>
      <c r="Y54" s="3396" t="s">
        <v>2424</v>
      </c>
      <c r="Z54" s="3496">
        <v>27</v>
      </c>
      <c r="AA54" s="1971"/>
      <c r="AB54" s="1971"/>
      <c r="AC54" s="1971"/>
      <c r="AD54" s="3413"/>
      <c r="AE54" s="3421"/>
      <c r="AF54" s="3421"/>
      <c r="AG54" s="3421"/>
      <c r="AH54" s="3421"/>
      <c r="AI54" s="3421"/>
      <c r="AJ54" s="3421"/>
      <c r="AK54" s="3421"/>
      <c r="AL54" s="3421"/>
      <c r="AM54" s="3421"/>
      <c r="AN54" s="3421"/>
      <c r="AO54" s="3421"/>
      <c r="AP54" s="3421"/>
      <c r="AQ54" s="3421"/>
      <c r="AR54" s="3421"/>
      <c r="AS54" s="3421"/>
      <c r="AT54" s="3421"/>
      <c r="AU54" s="3421"/>
      <c r="AV54" s="3421"/>
      <c r="AW54" s="3421"/>
      <c r="AX54" s="3421"/>
      <c r="AY54" s="3421"/>
      <c r="AZ54" s="3421"/>
      <c r="BA54" s="3421"/>
      <c r="BD54" s="3422"/>
      <c r="BE54" s="3441" t="s">
        <v>1224</v>
      </c>
      <c r="BF54" s="3442"/>
      <c r="BG54" s="3436"/>
      <c r="BH54" s="3441" t="s">
        <v>2527</v>
      </c>
      <c r="BI54" s="3442"/>
      <c r="BJ54" s="3436"/>
      <c r="BK54" s="3441" t="s">
        <v>2477</v>
      </c>
      <c r="BL54" s="3442"/>
      <c r="BM54" s="3436"/>
      <c r="BN54" s="3441" t="s">
        <v>2480</v>
      </c>
      <c r="BO54" s="3442"/>
      <c r="BP54" s="3436"/>
      <c r="BQ54" s="3441" t="s">
        <v>1278</v>
      </c>
      <c r="BR54" s="3442"/>
      <c r="BS54" s="3436"/>
      <c r="BT54" s="3441" t="s">
        <v>2483</v>
      </c>
      <c r="BU54" s="3442"/>
      <c r="BV54" s="3436"/>
      <c r="BW54" s="3441" t="s">
        <v>2486</v>
      </c>
      <c r="BX54" s="3442"/>
      <c r="BY54" s="3436"/>
      <c r="BZ54" s="3441" t="s">
        <v>2488</v>
      </c>
      <c r="CA54" s="3442"/>
      <c r="CB54" s="3436"/>
      <c r="CC54" s="3441" t="s">
        <v>2490</v>
      </c>
      <c r="CD54" s="3442"/>
      <c r="CE54" s="3436"/>
      <c r="CF54" s="3441" t="s">
        <v>2491</v>
      </c>
      <c r="CG54" s="3442"/>
      <c r="CH54" s="3436"/>
      <c r="CI54" s="3441" t="s">
        <v>2558</v>
      </c>
      <c r="CJ54" s="3442"/>
      <c r="CK54" s="3436"/>
      <c r="CL54" s="3441" t="s">
        <v>2563</v>
      </c>
      <c r="CM54" s="3442"/>
    </row>
    <row r="55" spans="1:91" ht="44.25">
      <c r="A55" s="1971"/>
      <c r="B55" s="3395" t="s">
        <v>363</v>
      </c>
      <c r="C55" s="3396" t="s">
        <v>2424</v>
      </c>
      <c r="D55" s="3491" t="s">
        <v>363</v>
      </c>
      <c r="E55" s="3398" t="s">
        <v>2450</v>
      </c>
      <c r="F55" s="3396" t="s">
        <v>2424</v>
      </c>
      <c r="G55" s="3492" t="s">
        <v>2450</v>
      </c>
      <c r="H55" s="3400">
        <v>2</v>
      </c>
      <c r="I55" s="3396" t="s">
        <v>2424</v>
      </c>
      <c r="J55" s="3492">
        <v>2</v>
      </c>
      <c r="K55" s="3400">
        <v>28</v>
      </c>
      <c r="L55" s="3396" t="s">
        <v>2424</v>
      </c>
      <c r="M55" s="3493">
        <v>28</v>
      </c>
      <c r="N55" s="1971"/>
      <c r="O55" s="3395" t="s">
        <v>363</v>
      </c>
      <c r="P55" s="3396" t="s">
        <v>2424</v>
      </c>
      <c r="Q55" s="3494" t="s">
        <v>363</v>
      </c>
      <c r="R55" s="3398" t="s">
        <v>2450</v>
      </c>
      <c r="S55" s="3396" t="s">
        <v>2424</v>
      </c>
      <c r="T55" s="3495" t="s">
        <v>2450</v>
      </c>
      <c r="U55" s="3400">
        <v>2</v>
      </c>
      <c r="V55" s="3396" t="s">
        <v>2424</v>
      </c>
      <c r="W55" s="3494">
        <v>2</v>
      </c>
      <c r="X55" s="3400">
        <v>28</v>
      </c>
      <c r="Y55" s="3396" t="s">
        <v>2424</v>
      </c>
      <c r="Z55" s="3496">
        <v>28</v>
      </c>
      <c r="AA55" s="1971"/>
      <c r="AB55" s="1971"/>
      <c r="AC55" s="1971"/>
      <c r="AD55" s="3405" t="s">
        <v>2478</v>
      </c>
      <c r="AE55" s="3426" t="s">
        <v>2579</v>
      </c>
      <c r="AF55" s="3425">
        <v>0</v>
      </c>
      <c r="AG55" s="3426" t="s">
        <v>2580</v>
      </c>
      <c r="AH55" s="3425">
        <v>0</v>
      </c>
      <c r="AI55" s="3426" t="s">
        <v>2581</v>
      </c>
      <c r="AJ55" s="3425">
        <v>0</v>
      </c>
      <c r="AK55" s="3426" t="s">
        <v>2582</v>
      </c>
      <c r="AL55" s="3425">
        <v>0</v>
      </c>
      <c r="AM55" s="3426" t="s">
        <v>2583</v>
      </c>
      <c r="AN55" s="3425">
        <v>0</v>
      </c>
      <c r="AO55" s="3426" t="s">
        <v>2584</v>
      </c>
      <c r="AP55" s="3425">
        <v>0</v>
      </c>
      <c r="AQ55" s="3426" t="s">
        <v>2585</v>
      </c>
      <c r="AR55" s="3425">
        <v>0</v>
      </c>
      <c r="AS55" s="3468" t="s">
        <v>2586</v>
      </c>
      <c r="AT55" s="3425">
        <v>0</v>
      </c>
      <c r="AU55" s="3426" t="s">
        <v>2587</v>
      </c>
      <c r="AV55" s="3425">
        <v>0</v>
      </c>
      <c r="AW55" s="3426" t="s">
        <v>2588</v>
      </c>
      <c r="AX55" s="3425">
        <v>0</v>
      </c>
      <c r="AY55" s="3426" t="s">
        <v>2589</v>
      </c>
      <c r="AZ55" s="3425">
        <v>0</v>
      </c>
      <c r="BA55" s="3426" t="s">
        <v>2590</v>
      </c>
      <c r="BD55" s="3413"/>
      <c r="BE55" s="3421"/>
      <c r="BF55" s="3421"/>
      <c r="BG55" s="3421"/>
      <c r="BH55" s="3421"/>
      <c r="BI55" s="3421"/>
      <c r="BJ55" s="3421"/>
      <c r="BK55" s="3421"/>
      <c r="BL55" s="3421"/>
      <c r="BM55" s="3421"/>
      <c r="BN55" s="3421"/>
      <c r="BO55" s="3421"/>
      <c r="BP55" s="3421"/>
      <c r="BQ55" s="3421"/>
      <c r="BR55" s="3421"/>
      <c r="BS55" s="3421"/>
      <c r="BT55" s="3421"/>
      <c r="BU55" s="3421"/>
      <c r="BV55" s="3421"/>
      <c r="BW55" s="3421"/>
      <c r="BX55" s="3421"/>
      <c r="BY55" s="3421"/>
      <c r="BZ55" s="3421"/>
      <c r="CA55" s="3421"/>
      <c r="CB55" s="3421"/>
      <c r="CC55" s="3421"/>
      <c r="CD55" s="3421"/>
      <c r="CE55" s="3421"/>
      <c r="CF55" s="3421"/>
      <c r="CG55" s="3421"/>
      <c r="CH55" s="3421"/>
      <c r="CI55" s="3421"/>
      <c r="CJ55" s="3421"/>
      <c r="CK55" s="3421"/>
      <c r="CL55" s="3421"/>
      <c r="CM55" s="3421"/>
    </row>
    <row r="56" spans="1:91" ht="44.25">
      <c r="A56" s="1971"/>
      <c r="B56" s="3395" t="s">
        <v>362</v>
      </c>
      <c r="C56" s="3396" t="s">
        <v>2424</v>
      </c>
      <c r="D56" s="3491" t="s">
        <v>362</v>
      </c>
      <c r="E56" s="3398" t="s">
        <v>2469</v>
      </c>
      <c r="F56" s="3396" t="s">
        <v>2424</v>
      </c>
      <c r="G56" s="3492" t="s">
        <v>2469</v>
      </c>
      <c r="H56" s="3400">
        <v>3</v>
      </c>
      <c r="I56" s="3396" t="s">
        <v>2424</v>
      </c>
      <c r="J56" s="3492">
        <v>3</v>
      </c>
      <c r="K56" s="3400">
        <v>29</v>
      </c>
      <c r="L56" s="3396" t="s">
        <v>2424</v>
      </c>
      <c r="M56" s="3493">
        <v>29</v>
      </c>
      <c r="N56" s="1971"/>
      <c r="O56" s="3395" t="s">
        <v>362</v>
      </c>
      <c r="P56" s="3396" t="s">
        <v>2424</v>
      </c>
      <c r="Q56" s="3494" t="s">
        <v>362</v>
      </c>
      <c r="R56" s="3398" t="s">
        <v>2469</v>
      </c>
      <c r="S56" s="3396" t="s">
        <v>2424</v>
      </c>
      <c r="T56" s="3495" t="s">
        <v>2469</v>
      </c>
      <c r="U56" s="3400">
        <v>3</v>
      </c>
      <c r="V56" s="3396" t="s">
        <v>2424</v>
      </c>
      <c r="W56" s="3494">
        <v>3</v>
      </c>
      <c r="X56" s="3400">
        <v>29</v>
      </c>
      <c r="Y56" s="3396" t="s">
        <v>2424</v>
      </c>
      <c r="Z56" s="3496">
        <v>29</v>
      </c>
      <c r="AA56" s="1971"/>
      <c r="AB56" s="1971"/>
      <c r="AC56" s="1971"/>
      <c r="AD56" s="3413"/>
      <c r="AE56" s="3421"/>
      <c r="AF56" s="3421"/>
      <c r="AG56" s="3421"/>
      <c r="AH56" s="3421"/>
      <c r="AI56" s="3421"/>
      <c r="AJ56" s="3421"/>
      <c r="AK56" s="3421"/>
      <c r="AL56" s="3421"/>
      <c r="AM56" s="3421"/>
      <c r="AN56" s="3421"/>
      <c r="AO56" s="3421"/>
      <c r="AP56" s="3421"/>
      <c r="AQ56" s="3421"/>
      <c r="AR56" s="3421"/>
      <c r="AS56" s="3469"/>
      <c r="AT56" s="3421"/>
      <c r="AU56" s="3421"/>
      <c r="AV56" s="3421"/>
      <c r="AW56" s="3421"/>
      <c r="AX56" s="3421"/>
      <c r="AY56" s="3421"/>
      <c r="AZ56" s="3421"/>
      <c r="BA56" s="3421"/>
      <c r="BD56" s="3422" t="s">
        <v>2489</v>
      </c>
      <c r="BE56" s="3444" t="s">
        <v>933</v>
      </c>
      <c r="BF56" s="3445"/>
      <c r="BG56" s="3440"/>
      <c r="BH56" s="3444" t="s">
        <v>374</v>
      </c>
      <c r="BI56" s="3445"/>
      <c r="BJ56" s="3440"/>
      <c r="BK56" s="3444" t="s">
        <v>17</v>
      </c>
      <c r="BL56" s="3445"/>
      <c r="BM56" s="3440"/>
      <c r="BN56" s="3444" t="s">
        <v>364</v>
      </c>
      <c r="BO56" s="3445"/>
      <c r="BP56" s="3440"/>
      <c r="BQ56" s="3444" t="s">
        <v>729</v>
      </c>
      <c r="BR56" s="3445"/>
      <c r="BS56" s="3440"/>
      <c r="BT56" s="3444" t="s">
        <v>636</v>
      </c>
      <c r="BU56" s="3445"/>
      <c r="BV56" s="3440"/>
      <c r="BW56" s="3444" t="s">
        <v>370</v>
      </c>
      <c r="BX56" s="3445"/>
      <c r="BY56" s="3440"/>
      <c r="BZ56" s="3444" t="s">
        <v>372</v>
      </c>
      <c r="CA56" s="3445"/>
      <c r="CB56" s="3440"/>
      <c r="CC56" s="3444" t="s">
        <v>224</v>
      </c>
      <c r="CD56" s="3445"/>
      <c r="CE56" s="3440"/>
      <c r="CF56" s="3444" t="s">
        <v>395</v>
      </c>
      <c r="CG56" s="3445"/>
      <c r="CH56" s="3440"/>
      <c r="CI56" s="3444" t="s">
        <v>141</v>
      </c>
      <c r="CJ56" s="3445"/>
      <c r="CK56" s="3440"/>
      <c r="CL56" s="3444" t="s">
        <v>2562</v>
      </c>
      <c r="CM56" s="3445"/>
    </row>
    <row r="57" spans="1:91" ht="44.25">
      <c r="A57" s="1971"/>
      <c r="B57" s="3395" t="s">
        <v>17</v>
      </c>
      <c r="C57" s="3396" t="s">
        <v>2424</v>
      </c>
      <c r="D57" s="3491" t="s">
        <v>17</v>
      </c>
      <c r="E57" s="3398" t="s">
        <v>2477</v>
      </c>
      <c r="F57" s="3396" t="s">
        <v>2424</v>
      </c>
      <c r="G57" s="3492" t="s">
        <v>2477</v>
      </c>
      <c r="H57" s="3400">
        <v>4</v>
      </c>
      <c r="I57" s="3396" t="s">
        <v>2424</v>
      </c>
      <c r="J57" s="3492">
        <v>4</v>
      </c>
      <c r="K57" s="3400">
        <v>30</v>
      </c>
      <c r="L57" s="3396" t="s">
        <v>2424</v>
      </c>
      <c r="M57" s="3493">
        <v>30</v>
      </c>
      <c r="N57" s="1971"/>
      <c r="O57" s="3395" t="s">
        <v>17</v>
      </c>
      <c r="P57" s="3396" t="s">
        <v>2424</v>
      </c>
      <c r="Q57" s="3494" t="s">
        <v>17</v>
      </c>
      <c r="R57" s="3398" t="s">
        <v>2477</v>
      </c>
      <c r="S57" s="3396" t="s">
        <v>2424</v>
      </c>
      <c r="T57" s="3495" t="s">
        <v>2477</v>
      </c>
      <c r="U57" s="3400">
        <v>4</v>
      </c>
      <c r="V57" s="3396" t="s">
        <v>2424</v>
      </c>
      <c r="W57" s="3494">
        <v>4</v>
      </c>
      <c r="X57" s="3400">
        <v>30</v>
      </c>
      <c r="Y57" s="3396" t="s">
        <v>2424</v>
      </c>
      <c r="Z57" s="3496">
        <v>30</v>
      </c>
      <c r="AA57" s="1971"/>
      <c r="AB57" s="1971"/>
      <c r="AC57" s="1971"/>
      <c r="AD57" s="3405" t="s">
        <v>2481</v>
      </c>
      <c r="AE57" s="3429" t="s">
        <v>2579</v>
      </c>
      <c r="AF57" s="3430">
        <v>0</v>
      </c>
      <c r="AG57" s="3429" t="s">
        <v>2580</v>
      </c>
      <c r="AH57" s="3430">
        <v>0</v>
      </c>
      <c r="AI57" s="3429" t="s">
        <v>2581</v>
      </c>
      <c r="AJ57" s="3430">
        <v>0</v>
      </c>
      <c r="AK57" s="3429" t="s">
        <v>2582</v>
      </c>
      <c r="AL57" s="3430">
        <v>0</v>
      </c>
      <c r="AM57" s="3429" t="s">
        <v>2583</v>
      </c>
      <c r="AN57" s="3430">
        <v>0</v>
      </c>
      <c r="AO57" s="3429" t="s">
        <v>2584</v>
      </c>
      <c r="AP57" s="3430">
        <v>0</v>
      </c>
      <c r="AQ57" s="3429" t="s">
        <v>2585</v>
      </c>
      <c r="AR57" s="3430">
        <v>0</v>
      </c>
      <c r="AS57" s="3429" t="s">
        <v>2586</v>
      </c>
      <c r="AT57" s="3430">
        <v>0</v>
      </c>
      <c r="AU57" s="3429" t="s">
        <v>2587</v>
      </c>
      <c r="AV57" s="3430">
        <v>0</v>
      </c>
      <c r="AW57" s="3429" t="s">
        <v>2588</v>
      </c>
      <c r="AX57" s="3430">
        <v>0</v>
      </c>
      <c r="AY57" s="3429" t="s">
        <v>2589</v>
      </c>
      <c r="AZ57" s="3430">
        <v>0</v>
      </c>
      <c r="BA57" s="3429" t="s">
        <v>2590</v>
      </c>
      <c r="BD57" s="3422"/>
      <c r="BE57" s="3448" t="s">
        <v>1224</v>
      </c>
      <c r="BF57" s="3449"/>
      <c r="BG57" s="3440"/>
      <c r="BH57" s="3448" t="s">
        <v>2527</v>
      </c>
      <c r="BI57" s="3449"/>
      <c r="BJ57" s="3440"/>
      <c r="BK57" s="3448" t="s">
        <v>2477</v>
      </c>
      <c r="BL57" s="3449"/>
      <c r="BM57" s="3440"/>
      <c r="BN57" s="3448" t="s">
        <v>2480</v>
      </c>
      <c r="BO57" s="3449"/>
      <c r="BP57" s="3440"/>
      <c r="BQ57" s="3448" t="s">
        <v>1278</v>
      </c>
      <c r="BR57" s="3449"/>
      <c r="BS57" s="3440"/>
      <c r="BT57" s="3448" t="s">
        <v>2483</v>
      </c>
      <c r="BU57" s="3449"/>
      <c r="BV57" s="3440"/>
      <c r="BW57" s="3448" t="s">
        <v>2486</v>
      </c>
      <c r="BX57" s="3449"/>
      <c r="BY57" s="3440"/>
      <c r="BZ57" s="3448" t="s">
        <v>2488</v>
      </c>
      <c r="CA57" s="3449"/>
      <c r="CB57" s="3440"/>
      <c r="CC57" s="3448" t="s">
        <v>2490</v>
      </c>
      <c r="CD57" s="3449"/>
      <c r="CE57" s="3440"/>
      <c r="CF57" s="3448" t="s">
        <v>2491</v>
      </c>
      <c r="CG57" s="3449"/>
      <c r="CH57" s="3440"/>
      <c r="CI57" s="3448" t="s">
        <v>2558</v>
      </c>
      <c r="CJ57" s="3449"/>
      <c r="CK57" s="3440"/>
      <c r="CL57" s="3448" t="s">
        <v>2563</v>
      </c>
      <c r="CM57" s="3449"/>
    </row>
    <row r="58" spans="1:91" ht="44.25">
      <c r="A58" s="1971"/>
      <c r="B58" s="3395" t="s">
        <v>634</v>
      </c>
      <c r="C58" s="3396" t="s">
        <v>2424</v>
      </c>
      <c r="D58" s="3491" t="s">
        <v>634</v>
      </c>
      <c r="E58" s="3398" t="s">
        <v>2479</v>
      </c>
      <c r="F58" s="3396" t="s">
        <v>2424</v>
      </c>
      <c r="G58" s="3492" t="s">
        <v>2479</v>
      </c>
      <c r="H58" s="3400">
        <v>5</v>
      </c>
      <c r="I58" s="3396" t="s">
        <v>2424</v>
      </c>
      <c r="J58" s="3492">
        <v>5</v>
      </c>
      <c r="K58" s="3400">
        <v>31</v>
      </c>
      <c r="L58" s="3396" t="s">
        <v>2424</v>
      </c>
      <c r="M58" s="3493">
        <v>31</v>
      </c>
      <c r="N58" s="1971"/>
      <c r="O58" s="3395" t="s">
        <v>634</v>
      </c>
      <c r="P58" s="3396" t="s">
        <v>2424</v>
      </c>
      <c r="Q58" s="3494" t="s">
        <v>634</v>
      </c>
      <c r="R58" s="3398" t="s">
        <v>2479</v>
      </c>
      <c r="S58" s="3396" t="s">
        <v>2424</v>
      </c>
      <c r="T58" s="3495" t="s">
        <v>2479</v>
      </c>
      <c r="U58" s="3400">
        <v>5</v>
      </c>
      <c r="V58" s="3396" t="s">
        <v>2424</v>
      </c>
      <c r="W58" s="3494">
        <v>5</v>
      </c>
      <c r="X58" s="3400">
        <v>31</v>
      </c>
      <c r="Y58" s="3396" t="s">
        <v>2424</v>
      </c>
      <c r="Z58" s="3496">
        <v>31</v>
      </c>
      <c r="AA58" s="1971"/>
      <c r="AB58" s="1971"/>
      <c r="AC58" s="1971"/>
      <c r="AD58" s="3413"/>
      <c r="AE58" s="3421"/>
      <c r="AF58" s="3421"/>
      <c r="AG58" s="3421"/>
      <c r="AH58" s="3421"/>
      <c r="AI58" s="3421"/>
      <c r="AJ58" s="3421"/>
      <c r="AK58" s="3421"/>
      <c r="AL58" s="3421"/>
      <c r="AM58" s="3421"/>
      <c r="AN58" s="3421"/>
      <c r="AO58" s="3421"/>
      <c r="AP58" s="3421"/>
      <c r="AQ58" s="3421"/>
      <c r="AR58" s="3421"/>
      <c r="AS58" s="3421"/>
      <c r="AT58" s="3421"/>
      <c r="AU58" s="3421"/>
      <c r="AV58" s="3421"/>
      <c r="AW58" s="3421"/>
      <c r="AX58" s="3421"/>
      <c r="AY58" s="3421"/>
      <c r="AZ58" s="3421"/>
      <c r="BA58" s="3421"/>
      <c r="BD58" s="3413"/>
      <c r="BE58" s="3421"/>
      <c r="BF58" s="3421"/>
      <c r="BG58" s="3421"/>
      <c r="BH58" s="3421"/>
      <c r="BI58" s="3421"/>
      <c r="BJ58" s="3421"/>
      <c r="BK58" s="3421"/>
      <c r="BL58" s="3421"/>
      <c r="BM58" s="3421"/>
      <c r="BN58" s="3421"/>
      <c r="BO58" s="3421"/>
      <c r="BP58" s="3421"/>
      <c r="BQ58" s="3421"/>
      <c r="BR58" s="3421"/>
      <c r="BS58" s="3421"/>
      <c r="BT58" s="3421"/>
      <c r="BU58" s="3421"/>
      <c r="BV58" s="3421"/>
      <c r="BW58" s="3421"/>
      <c r="BX58" s="3421"/>
      <c r="BY58" s="3421"/>
      <c r="BZ58" s="3421"/>
      <c r="CA58" s="3421"/>
      <c r="CB58" s="3421"/>
      <c r="CC58" s="3421"/>
      <c r="CD58" s="3421"/>
      <c r="CE58" s="3421"/>
      <c r="CF58" s="3421"/>
      <c r="CG58" s="3421"/>
      <c r="CH58" s="3421"/>
      <c r="CI58" s="3421"/>
      <c r="CJ58" s="3421"/>
      <c r="CK58" s="3421"/>
      <c r="CL58" s="3421"/>
      <c r="CM58" s="3421"/>
    </row>
    <row r="59" spans="1:91" ht="44.25">
      <c r="A59" s="1971"/>
      <c r="B59" s="3395" t="s">
        <v>364</v>
      </c>
      <c r="C59" s="3396" t="s">
        <v>2424</v>
      </c>
      <c r="D59" s="3491" t="s">
        <v>364</v>
      </c>
      <c r="E59" s="3398" t="s">
        <v>2480</v>
      </c>
      <c r="F59" s="3396" t="s">
        <v>2424</v>
      </c>
      <c r="G59" s="3492" t="s">
        <v>2480</v>
      </c>
      <c r="H59" s="3400">
        <v>6</v>
      </c>
      <c r="I59" s="3396" t="s">
        <v>2424</v>
      </c>
      <c r="J59" s="3492">
        <v>6</v>
      </c>
      <c r="K59" s="3400">
        <v>32</v>
      </c>
      <c r="L59" s="3396" t="s">
        <v>2424</v>
      </c>
      <c r="M59" s="3493">
        <v>32</v>
      </c>
      <c r="N59" s="1971"/>
      <c r="O59" s="3395" t="s">
        <v>364</v>
      </c>
      <c r="P59" s="3396" t="s">
        <v>2424</v>
      </c>
      <c r="Q59" s="3494" t="s">
        <v>364</v>
      </c>
      <c r="R59" s="3398" t="s">
        <v>2480</v>
      </c>
      <c r="S59" s="3396" t="s">
        <v>2424</v>
      </c>
      <c r="T59" s="3495" t="s">
        <v>2480</v>
      </c>
      <c r="U59" s="3400">
        <v>6</v>
      </c>
      <c r="V59" s="3396" t="s">
        <v>2424</v>
      </c>
      <c r="W59" s="3494">
        <v>6</v>
      </c>
      <c r="X59" s="3400">
        <v>32</v>
      </c>
      <c r="Y59" s="3396" t="s">
        <v>2424</v>
      </c>
      <c r="Z59" s="3496">
        <v>32</v>
      </c>
      <c r="AA59" s="1971"/>
      <c r="AB59" s="1971"/>
      <c r="AC59" s="1971"/>
      <c r="AD59" s="3405" t="s">
        <v>2485</v>
      </c>
      <c r="AE59" s="3435" t="s">
        <v>2579</v>
      </c>
      <c r="AF59" s="3436">
        <v>0</v>
      </c>
      <c r="AG59" s="3435" t="s">
        <v>2580</v>
      </c>
      <c r="AH59" s="3436">
        <v>0</v>
      </c>
      <c r="AI59" s="3435" t="s">
        <v>2581</v>
      </c>
      <c r="AJ59" s="3436">
        <v>0</v>
      </c>
      <c r="AK59" s="3435" t="s">
        <v>2582</v>
      </c>
      <c r="AL59" s="3436">
        <v>0</v>
      </c>
      <c r="AM59" s="3435" t="s">
        <v>2583</v>
      </c>
      <c r="AN59" s="3436">
        <v>0</v>
      </c>
      <c r="AO59" s="3435" t="s">
        <v>2584</v>
      </c>
      <c r="AP59" s="3436">
        <v>0</v>
      </c>
      <c r="AQ59" s="3435" t="s">
        <v>2585</v>
      </c>
      <c r="AR59" s="3436">
        <v>0</v>
      </c>
      <c r="AS59" s="3435" t="s">
        <v>2586</v>
      </c>
      <c r="AT59" s="3436">
        <v>0</v>
      </c>
      <c r="AU59" s="3435" t="s">
        <v>2587</v>
      </c>
      <c r="AV59" s="3436">
        <v>0</v>
      </c>
      <c r="AW59" s="3435" t="s">
        <v>2588</v>
      </c>
      <c r="AX59" s="3436">
        <v>0</v>
      </c>
      <c r="AY59" s="3435" t="s">
        <v>2589</v>
      </c>
      <c r="AZ59" s="3436">
        <v>0</v>
      </c>
      <c r="BA59" s="3435" t="s">
        <v>2590</v>
      </c>
      <c r="BD59" s="3413"/>
      <c r="BE59" s="3386" t="s">
        <v>2591</v>
      </c>
      <c r="BF59" s="3421"/>
      <c r="BG59" s="3421"/>
      <c r="BH59" s="3421"/>
      <c r="BI59" s="3421"/>
      <c r="BJ59" s="3421"/>
      <c r="BK59" s="3421"/>
      <c r="BL59" s="3421"/>
      <c r="BM59" s="3421"/>
      <c r="BN59" s="3421"/>
      <c r="BO59" s="3421"/>
      <c r="BP59" s="3421"/>
      <c r="BQ59" s="3421"/>
      <c r="BR59" s="3421"/>
      <c r="BS59" s="3421"/>
      <c r="BT59" s="3421"/>
      <c r="BU59" s="3421"/>
      <c r="BV59" s="3421"/>
      <c r="BW59" s="3421"/>
      <c r="BX59" s="3421"/>
      <c r="BY59" s="3421"/>
      <c r="BZ59" s="3421"/>
      <c r="CA59" s="3421"/>
      <c r="CB59" s="3421"/>
      <c r="CC59" s="3421"/>
      <c r="CD59" s="3421"/>
      <c r="CE59" s="3421"/>
      <c r="CF59" s="3421"/>
      <c r="CG59" s="3421"/>
      <c r="CH59" s="3421"/>
      <c r="CI59" s="3421"/>
      <c r="CJ59" s="3421"/>
      <c r="CK59" s="3421"/>
      <c r="CL59" s="3421"/>
      <c r="CM59" s="3421"/>
    </row>
    <row r="60" spans="1:91" ht="44.25">
      <c r="A60" s="1971"/>
      <c r="B60" s="3395" t="s">
        <v>729</v>
      </c>
      <c r="C60" s="3396" t="s">
        <v>2424</v>
      </c>
      <c r="D60" s="3491" t="s">
        <v>729</v>
      </c>
      <c r="E60" s="3398" t="s">
        <v>1278</v>
      </c>
      <c r="F60" s="3396" t="s">
        <v>2424</v>
      </c>
      <c r="G60" s="3492" t="s">
        <v>1278</v>
      </c>
      <c r="H60" s="3400">
        <v>7</v>
      </c>
      <c r="I60" s="3396" t="s">
        <v>2424</v>
      </c>
      <c r="J60" s="3492">
        <v>7</v>
      </c>
      <c r="K60" s="3400">
        <v>33</v>
      </c>
      <c r="L60" s="3396" t="s">
        <v>2424</v>
      </c>
      <c r="M60" s="3493">
        <v>33</v>
      </c>
      <c r="N60" s="1971"/>
      <c r="O60" s="3395" t="s">
        <v>729</v>
      </c>
      <c r="P60" s="3396" t="s">
        <v>2424</v>
      </c>
      <c r="Q60" s="3494" t="s">
        <v>729</v>
      </c>
      <c r="R60" s="3398" t="s">
        <v>1278</v>
      </c>
      <c r="S60" s="3396" t="s">
        <v>2424</v>
      </c>
      <c r="T60" s="3495" t="s">
        <v>1278</v>
      </c>
      <c r="U60" s="3400">
        <v>7</v>
      </c>
      <c r="V60" s="3396" t="s">
        <v>2424</v>
      </c>
      <c r="W60" s="3494">
        <v>7</v>
      </c>
      <c r="X60" s="3400">
        <v>33</v>
      </c>
      <c r="Y60" s="3396" t="s">
        <v>2424</v>
      </c>
      <c r="Z60" s="3496">
        <v>33</v>
      </c>
      <c r="AA60" s="1971"/>
      <c r="AB60" s="1971"/>
      <c r="AC60" s="1971"/>
      <c r="AD60" s="3413"/>
      <c r="AE60" s="3421"/>
      <c r="AF60" s="3421"/>
      <c r="AG60" s="3421"/>
      <c r="AH60" s="3421"/>
      <c r="AI60" s="3421"/>
      <c r="AJ60" s="3421"/>
      <c r="AK60" s="3421"/>
      <c r="AL60" s="3421"/>
      <c r="AM60" s="3421"/>
      <c r="AN60" s="3421"/>
      <c r="AO60" s="3421"/>
      <c r="AP60" s="3421"/>
      <c r="AQ60" s="3421"/>
      <c r="AR60" s="3421"/>
      <c r="AS60" s="3421"/>
      <c r="AT60" s="3421"/>
      <c r="AU60" s="3421"/>
      <c r="AV60" s="3421"/>
      <c r="AW60" s="3421"/>
      <c r="AX60" s="3421"/>
      <c r="AY60" s="3421"/>
      <c r="AZ60" s="3421"/>
      <c r="BA60" s="3421"/>
      <c r="BD60" s="3408" t="s">
        <v>2447</v>
      </c>
      <c r="BE60" s="3409" t="s">
        <v>2560</v>
      </c>
      <c r="BF60" s="3410"/>
      <c r="BG60" s="3421"/>
      <c r="BH60" s="3409" t="s">
        <v>2529</v>
      </c>
      <c r="BI60" s="3410"/>
      <c r="BJ60" s="3421"/>
      <c r="BK60" s="3409" t="s">
        <v>1208</v>
      </c>
      <c r="BL60" s="3410"/>
      <c r="BM60" s="3421"/>
      <c r="BN60" s="3409" t="s">
        <v>362</v>
      </c>
      <c r="BO60" s="3410"/>
      <c r="BP60" s="3421"/>
      <c r="BQ60" s="3409" t="s">
        <v>782</v>
      </c>
      <c r="BR60" s="3410"/>
      <c r="BS60" s="3421"/>
      <c r="BT60" s="3409" t="s">
        <v>363</v>
      </c>
      <c r="BU60" s="3410"/>
      <c r="BV60" s="3421"/>
      <c r="BW60" s="3409" t="s">
        <v>868</v>
      </c>
      <c r="BX60" s="3410"/>
      <c r="BY60" s="3421"/>
      <c r="BZ60" s="3409" t="s">
        <v>437</v>
      </c>
      <c r="CA60" s="3410"/>
      <c r="CB60" s="3421"/>
      <c r="CC60" s="3409" t="s">
        <v>1392</v>
      </c>
      <c r="CD60" s="3410"/>
      <c r="CE60" s="3421"/>
      <c r="CF60" s="3409" t="s">
        <v>1357</v>
      </c>
      <c r="CG60" s="3410"/>
      <c r="CH60" s="3421"/>
      <c r="CI60" s="3409" t="s">
        <v>2564</v>
      </c>
      <c r="CJ60" s="3410"/>
      <c r="CK60" s="3421"/>
      <c r="CL60" s="3421"/>
      <c r="CM60" s="3421"/>
    </row>
    <row r="61" spans="1:91" ht="44.25">
      <c r="A61" s="1971"/>
      <c r="B61" s="3395" t="s">
        <v>636</v>
      </c>
      <c r="C61" s="3396" t="s">
        <v>2424</v>
      </c>
      <c r="D61" s="3491" t="s">
        <v>636</v>
      </c>
      <c r="E61" s="3398" t="s">
        <v>2483</v>
      </c>
      <c r="F61" s="3396" t="s">
        <v>2424</v>
      </c>
      <c r="G61" s="3492" t="s">
        <v>2483</v>
      </c>
      <c r="H61" s="3400">
        <v>8</v>
      </c>
      <c r="I61" s="3396" t="s">
        <v>2424</v>
      </c>
      <c r="J61" s="3492">
        <v>8</v>
      </c>
      <c r="K61" s="3400">
        <v>34</v>
      </c>
      <c r="L61" s="3396" t="s">
        <v>2424</v>
      </c>
      <c r="M61" s="3493">
        <v>34</v>
      </c>
      <c r="N61" s="1971"/>
      <c r="O61" s="3395" t="s">
        <v>636</v>
      </c>
      <c r="P61" s="3396" t="s">
        <v>2424</v>
      </c>
      <c r="Q61" s="3494" t="s">
        <v>636</v>
      </c>
      <c r="R61" s="3398" t="s">
        <v>2483</v>
      </c>
      <c r="S61" s="3396" t="s">
        <v>2424</v>
      </c>
      <c r="T61" s="3495" t="s">
        <v>2483</v>
      </c>
      <c r="U61" s="3400">
        <v>8</v>
      </c>
      <c r="V61" s="3396" t="s">
        <v>2424</v>
      </c>
      <c r="W61" s="3494">
        <v>8</v>
      </c>
      <c r="X61" s="3400">
        <v>34</v>
      </c>
      <c r="Y61" s="3396" t="s">
        <v>2424</v>
      </c>
      <c r="Z61" s="3496">
        <v>34</v>
      </c>
      <c r="AA61" s="1971"/>
      <c r="AB61" s="1971"/>
      <c r="AC61" s="1971"/>
      <c r="AD61" s="3405" t="s">
        <v>2489</v>
      </c>
      <c r="AE61" s="3439" t="s">
        <v>2579</v>
      </c>
      <c r="AF61" s="3440">
        <v>0</v>
      </c>
      <c r="AG61" s="3439" t="s">
        <v>2580</v>
      </c>
      <c r="AH61" s="3440">
        <v>0</v>
      </c>
      <c r="AI61" s="3439" t="s">
        <v>2581</v>
      </c>
      <c r="AJ61" s="3440">
        <v>0</v>
      </c>
      <c r="AK61" s="3439" t="s">
        <v>2582</v>
      </c>
      <c r="AL61" s="3440">
        <v>0</v>
      </c>
      <c r="AM61" s="3439" t="s">
        <v>2583</v>
      </c>
      <c r="AN61" s="3440">
        <v>0</v>
      </c>
      <c r="AO61" s="3439" t="s">
        <v>2584</v>
      </c>
      <c r="AP61" s="3440">
        <v>0</v>
      </c>
      <c r="AQ61" s="3439" t="s">
        <v>2585</v>
      </c>
      <c r="AR61" s="3440">
        <v>0</v>
      </c>
      <c r="AS61" s="3439" t="s">
        <v>2586</v>
      </c>
      <c r="AT61" s="3440">
        <v>0</v>
      </c>
      <c r="AU61" s="3439" t="s">
        <v>2587</v>
      </c>
      <c r="AV61" s="3440">
        <v>0</v>
      </c>
      <c r="AW61" s="3439" t="s">
        <v>2588</v>
      </c>
      <c r="AX61" s="3440">
        <v>0</v>
      </c>
      <c r="AY61" s="3439" t="s">
        <v>2589</v>
      </c>
      <c r="AZ61" s="3440">
        <v>0</v>
      </c>
      <c r="BA61" s="3439" t="s">
        <v>2590</v>
      </c>
      <c r="BD61" s="3408"/>
      <c r="BE61" s="3415" t="s">
        <v>2560</v>
      </c>
      <c r="BF61" s="3416"/>
      <c r="BG61" s="3421"/>
      <c r="BH61" s="3415" t="s">
        <v>2530</v>
      </c>
      <c r="BI61" s="3416"/>
      <c r="BJ61" s="3421"/>
      <c r="BK61" s="3415" t="s">
        <v>2531</v>
      </c>
      <c r="BL61" s="3416"/>
      <c r="BM61" s="3421"/>
      <c r="BN61" s="3415" t="s">
        <v>2469</v>
      </c>
      <c r="BO61" s="3416"/>
      <c r="BP61" s="3421"/>
      <c r="BQ61" s="3415" t="s">
        <v>2528</v>
      </c>
      <c r="BR61" s="3416"/>
      <c r="BS61" s="3421"/>
      <c r="BT61" s="3415" t="s">
        <v>2450</v>
      </c>
      <c r="BU61" s="3416"/>
      <c r="BV61" s="3421"/>
      <c r="BW61" s="3415" t="s">
        <v>2493</v>
      </c>
      <c r="BX61" s="3416"/>
      <c r="BY61" s="3421"/>
      <c r="BZ61" s="3415" t="s">
        <v>249</v>
      </c>
      <c r="CA61" s="3416"/>
      <c r="CB61" s="3421"/>
      <c r="CC61" s="3415" t="s">
        <v>2532</v>
      </c>
      <c r="CD61" s="3416"/>
      <c r="CE61" s="3421"/>
      <c r="CF61" s="3415" t="s">
        <v>2545</v>
      </c>
      <c r="CG61" s="3416"/>
      <c r="CH61" s="3421"/>
      <c r="CI61" s="3415" t="s">
        <v>1138</v>
      </c>
      <c r="CJ61" s="3416"/>
      <c r="CK61" s="3421"/>
      <c r="CL61" s="3421"/>
      <c r="CM61" s="3421"/>
    </row>
    <row r="62" spans="1:91" ht="45" thickBot="1">
      <c r="A62" s="1971"/>
      <c r="B62" s="3395" t="s">
        <v>367</v>
      </c>
      <c r="C62" s="3396" t="s">
        <v>2424</v>
      </c>
      <c r="D62" s="3491" t="s">
        <v>367</v>
      </c>
      <c r="E62" s="3398" t="s">
        <v>2484</v>
      </c>
      <c r="F62" s="3396" t="s">
        <v>2424</v>
      </c>
      <c r="G62" s="3492" t="s">
        <v>2484</v>
      </c>
      <c r="H62" s="3400">
        <v>9</v>
      </c>
      <c r="I62" s="3396" t="s">
        <v>2424</v>
      </c>
      <c r="J62" s="3492">
        <v>9</v>
      </c>
      <c r="K62" s="3400">
        <v>35</v>
      </c>
      <c r="L62" s="3396" t="s">
        <v>2424</v>
      </c>
      <c r="M62" s="3493">
        <v>35</v>
      </c>
      <c r="N62" s="1971"/>
      <c r="O62" s="3395" t="s">
        <v>367</v>
      </c>
      <c r="P62" s="3396" t="s">
        <v>2424</v>
      </c>
      <c r="Q62" s="3494" t="s">
        <v>367</v>
      </c>
      <c r="R62" s="3398" t="s">
        <v>2484</v>
      </c>
      <c r="S62" s="3396" t="s">
        <v>2424</v>
      </c>
      <c r="T62" s="3495" t="s">
        <v>2484</v>
      </c>
      <c r="U62" s="3400">
        <v>9</v>
      </c>
      <c r="V62" s="3396" t="s">
        <v>2424</v>
      </c>
      <c r="W62" s="3494">
        <v>9</v>
      </c>
      <c r="X62" s="3400">
        <v>35</v>
      </c>
      <c r="Y62" s="3396" t="s">
        <v>2424</v>
      </c>
      <c r="Z62" s="3496">
        <v>35</v>
      </c>
      <c r="AA62" s="1971"/>
      <c r="AB62" s="1971"/>
      <c r="AC62" s="1971"/>
      <c r="AD62" s="3497"/>
      <c r="AE62" s="3450"/>
      <c r="AF62" s="3450"/>
      <c r="AG62" s="3450"/>
      <c r="AH62" s="3450"/>
      <c r="AI62" s="3450"/>
      <c r="AJ62" s="3450"/>
      <c r="AK62" s="3450"/>
      <c r="AL62" s="3450"/>
      <c r="AM62" s="3450"/>
      <c r="AN62" s="3450"/>
      <c r="AO62" s="3450"/>
      <c r="AP62" s="3450"/>
      <c r="AQ62" s="3450"/>
      <c r="AR62" s="3450"/>
      <c r="AS62" s="3450"/>
      <c r="AT62" s="3450"/>
      <c r="AU62" s="3450"/>
      <c r="AV62" s="3450"/>
      <c r="AW62" s="3450"/>
      <c r="AX62" s="3450"/>
      <c r="AY62" s="3450"/>
      <c r="AZ62" s="3450"/>
      <c r="BA62" s="3450"/>
      <c r="BD62" s="3420"/>
      <c r="BE62" s="3411"/>
      <c r="BF62" s="3411"/>
      <c r="BG62" s="3421"/>
      <c r="BH62" s="3411"/>
      <c r="BI62" s="3411"/>
      <c r="BJ62" s="3421"/>
      <c r="BK62" s="3411"/>
      <c r="BL62" s="3411"/>
      <c r="BM62" s="3421"/>
      <c r="BN62" s="3411"/>
      <c r="BO62" s="3411"/>
      <c r="BP62" s="3421"/>
      <c r="BQ62" s="3411"/>
      <c r="BR62" s="3411"/>
      <c r="BS62" s="3421"/>
      <c r="BT62" s="3411"/>
      <c r="BU62" s="3411"/>
      <c r="BV62" s="3421"/>
      <c r="BW62" s="3411"/>
      <c r="BX62" s="3411"/>
      <c r="BY62" s="3421"/>
      <c r="BZ62" s="3411"/>
      <c r="CA62" s="3411"/>
      <c r="CB62" s="3421"/>
      <c r="CC62" s="3411"/>
      <c r="CD62" s="3411"/>
      <c r="CE62" s="3421"/>
      <c r="CF62" s="3411"/>
      <c r="CG62" s="3411"/>
      <c r="CH62" s="3421"/>
      <c r="CI62" s="3411"/>
      <c r="CJ62" s="3411"/>
      <c r="CK62" s="3421"/>
      <c r="CL62" s="3421"/>
      <c r="CM62" s="3421"/>
    </row>
    <row r="63" spans="1:91" ht="44.25" customHeight="1">
      <c r="A63" s="1971"/>
      <c r="B63" s="3395" t="s">
        <v>370</v>
      </c>
      <c r="C63" s="3396" t="s">
        <v>2424</v>
      </c>
      <c r="D63" s="3491" t="s">
        <v>370</v>
      </c>
      <c r="E63" s="3398" t="s">
        <v>2486</v>
      </c>
      <c r="F63" s="3396" t="s">
        <v>2424</v>
      </c>
      <c r="G63" s="3492" t="s">
        <v>2486</v>
      </c>
      <c r="H63" s="3400">
        <v>10</v>
      </c>
      <c r="I63" s="3396" t="s">
        <v>2424</v>
      </c>
      <c r="J63" s="3492">
        <v>10</v>
      </c>
      <c r="K63" s="3400">
        <v>36</v>
      </c>
      <c r="L63" s="3396" t="s">
        <v>2424</v>
      </c>
      <c r="M63" s="3493">
        <v>36</v>
      </c>
      <c r="N63" s="1971"/>
      <c r="O63" s="3395" t="s">
        <v>370</v>
      </c>
      <c r="P63" s="3396" t="s">
        <v>2424</v>
      </c>
      <c r="Q63" s="3494" t="s">
        <v>370</v>
      </c>
      <c r="R63" s="3398" t="s">
        <v>2486</v>
      </c>
      <c r="S63" s="3396" t="s">
        <v>2424</v>
      </c>
      <c r="T63" s="3495" t="s">
        <v>2486</v>
      </c>
      <c r="U63" s="3400">
        <v>10</v>
      </c>
      <c r="V63" s="3396" t="s">
        <v>2424</v>
      </c>
      <c r="W63" s="3494">
        <v>10</v>
      </c>
      <c r="X63" s="3400">
        <v>36</v>
      </c>
      <c r="Y63" s="3396" t="s">
        <v>2424</v>
      </c>
      <c r="Z63" s="3496">
        <v>36</v>
      </c>
      <c r="AA63" s="1971"/>
      <c r="AB63" s="1971"/>
      <c r="AC63" s="1971"/>
      <c r="AE63" s="3498" t="s">
        <v>2592</v>
      </c>
      <c r="AF63" s="3499"/>
      <c r="AG63" s="3499"/>
      <c r="AH63" s="3499"/>
      <c r="AI63" s="3499"/>
      <c r="AJ63" s="3499"/>
      <c r="AK63" s="3499"/>
      <c r="AL63" s="3499"/>
      <c r="AM63" s="3499"/>
      <c r="AN63" s="3499"/>
      <c r="AO63" s="3499"/>
      <c r="AP63" s="3499"/>
      <c r="AQ63" s="3499"/>
      <c r="AR63" s="3499"/>
      <c r="AS63" s="3499"/>
      <c r="AT63" s="3499"/>
      <c r="AU63" s="3500"/>
      <c r="BD63" s="3422" t="s">
        <v>2478</v>
      </c>
      <c r="BE63" s="3423" t="s">
        <v>2560</v>
      </c>
      <c r="BF63" s="3424"/>
      <c r="BG63" s="3421"/>
      <c r="BH63" s="3423" t="s">
        <v>2529</v>
      </c>
      <c r="BI63" s="3424"/>
      <c r="BJ63" s="3421"/>
      <c r="BK63" s="3423" t="s">
        <v>1208</v>
      </c>
      <c r="BL63" s="3424"/>
      <c r="BM63" s="3421"/>
      <c r="BN63" s="3423" t="s">
        <v>362</v>
      </c>
      <c r="BO63" s="3424"/>
      <c r="BP63" s="3421"/>
      <c r="BQ63" s="3423" t="s">
        <v>782</v>
      </c>
      <c r="BR63" s="3424"/>
      <c r="BS63" s="3421"/>
      <c r="BT63" s="3423" t="s">
        <v>363</v>
      </c>
      <c r="BU63" s="3424"/>
      <c r="BV63" s="3421"/>
      <c r="BW63" s="3423" t="s">
        <v>868</v>
      </c>
      <c r="BX63" s="3424"/>
      <c r="BY63" s="3421"/>
      <c r="BZ63" s="3423" t="s">
        <v>437</v>
      </c>
      <c r="CA63" s="3424"/>
      <c r="CB63" s="3421"/>
      <c r="CC63" s="3423" t="s">
        <v>1392</v>
      </c>
      <c r="CD63" s="3424"/>
      <c r="CE63" s="3421"/>
      <c r="CF63" s="3423" t="s">
        <v>1357</v>
      </c>
      <c r="CG63" s="3424"/>
      <c r="CH63" s="3421"/>
      <c r="CI63" s="3423" t="s">
        <v>2564</v>
      </c>
      <c r="CJ63" s="3424"/>
      <c r="CK63" s="3421"/>
      <c r="CL63" s="3421"/>
      <c r="CM63" s="3421"/>
    </row>
    <row r="64" spans="1:91" ht="45" thickBot="1">
      <c r="A64" s="1971"/>
      <c r="B64" s="3395" t="s">
        <v>372</v>
      </c>
      <c r="C64" s="3396" t="s">
        <v>2424</v>
      </c>
      <c r="D64" s="3491" t="s">
        <v>372</v>
      </c>
      <c r="E64" s="3398" t="s">
        <v>2488</v>
      </c>
      <c r="F64" s="3396" t="s">
        <v>2424</v>
      </c>
      <c r="G64" s="3492" t="s">
        <v>2488</v>
      </c>
      <c r="H64" s="3400">
        <v>11</v>
      </c>
      <c r="I64" s="3396" t="s">
        <v>2424</v>
      </c>
      <c r="J64" s="3492">
        <v>11</v>
      </c>
      <c r="K64" s="3400">
        <v>37</v>
      </c>
      <c r="L64" s="3396" t="s">
        <v>2424</v>
      </c>
      <c r="M64" s="3493">
        <v>37</v>
      </c>
      <c r="N64" s="1971"/>
      <c r="O64" s="3395" t="s">
        <v>372</v>
      </c>
      <c r="P64" s="3396" t="s">
        <v>2424</v>
      </c>
      <c r="Q64" s="3494" t="s">
        <v>372</v>
      </c>
      <c r="R64" s="3398" t="s">
        <v>2488</v>
      </c>
      <c r="S64" s="3396" t="s">
        <v>2424</v>
      </c>
      <c r="T64" s="3495" t="s">
        <v>2488</v>
      </c>
      <c r="U64" s="3400">
        <v>11</v>
      </c>
      <c r="V64" s="3396" t="s">
        <v>2424</v>
      </c>
      <c r="W64" s="3494">
        <v>11</v>
      </c>
      <c r="X64" s="3400">
        <v>37</v>
      </c>
      <c r="Y64" s="3396" t="s">
        <v>2424</v>
      </c>
      <c r="Z64" s="3496">
        <v>37</v>
      </c>
      <c r="AA64" s="1971"/>
      <c r="AB64" s="1971"/>
      <c r="AC64" s="1971"/>
      <c r="AE64" s="3501"/>
      <c r="AF64" s="3502"/>
      <c r="AG64" s="3502"/>
      <c r="AH64" s="3502"/>
      <c r="AI64" s="3502"/>
      <c r="AJ64" s="3502"/>
      <c r="AK64" s="3502"/>
      <c r="AL64" s="3502"/>
      <c r="AM64" s="3502"/>
      <c r="AN64" s="3502"/>
      <c r="AO64" s="3502"/>
      <c r="AP64" s="3502"/>
      <c r="AQ64" s="3502"/>
      <c r="AR64" s="3502"/>
      <c r="AS64" s="3502"/>
      <c r="AT64" s="3502"/>
      <c r="AU64" s="3503"/>
      <c r="BD64" s="3422"/>
      <c r="BE64" s="3427" t="s">
        <v>2560</v>
      </c>
      <c r="BF64" s="3428"/>
      <c r="BG64" s="3421"/>
      <c r="BH64" s="3427" t="s">
        <v>2530</v>
      </c>
      <c r="BI64" s="3428"/>
      <c r="BJ64" s="3421"/>
      <c r="BK64" s="3427" t="s">
        <v>2531</v>
      </c>
      <c r="BL64" s="3428"/>
      <c r="BM64" s="3421"/>
      <c r="BN64" s="3427" t="s">
        <v>2469</v>
      </c>
      <c r="BO64" s="3428"/>
      <c r="BP64" s="3421"/>
      <c r="BQ64" s="3427" t="s">
        <v>2528</v>
      </c>
      <c r="BR64" s="3428"/>
      <c r="BS64" s="3421"/>
      <c r="BT64" s="3427" t="s">
        <v>2450</v>
      </c>
      <c r="BU64" s="3428"/>
      <c r="BV64" s="3421"/>
      <c r="BW64" s="3427" t="s">
        <v>2493</v>
      </c>
      <c r="BX64" s="3428"/>
      <c r="BY64" s="3421"/>
      <c r="BZ64" s="3427" t="s">
        <v>249</v>
      </c>
      <c r="CA64" s="3428"/>
      <c r="CB64" s="3421"/>
      <c r="CC64" s="3427" t="s">
        <v>2532</v>
      </c>
      <c r="CD64" s="3428"/>
      <c r="CE64" s="3421"/>
      <c r="CF64" s="3427" t="s">
        <v>2545</v>
      </c>
      <c r="CG64" s="3428"/>
      <c r="CH64" s="3421"/>
      <c r="CI64" s="3427" t="s">
        <v>1138</v>
      </c>
      <c r="CJ64" s="3428"/>
      <c r="CK64" s="3421"/>
      <c r="CL64" s="3421"/>
      <c r="CM64" s="3421"/>
    </row>
    <row r="65" spans="1:91" ht="44.25">
      <c r="A65" s="1971"/>
      <c r="B65" s="3395" t="s">
        <v>224</v>
      </c>
      <c r="C65" s="3396" t="s">
        <v>2424</v>
      </c>
      <c r="D65" s="3491" t="s">
        <v>224</v>
      </c>
      <c r="E65" s="3398" t="s">
        <v>2490</v>
      </c>
      <c r="F65" s="3396" t="s">
        <v>2424</v>
      </c>
      <c r="G65" s="3492" t="s">
        <v>2490</v>
      </c>
      <c r="H65" s="3400">
        <v>12</v>
      </c>
      <c r="I65" s="3396" t="s">
        <v>2424</v>
      </c>
      <c r="J65" s="3492">
        <v>12</v>
      </c>
      <c r="K65" s="3400">
        <v>38</v>
      </c>
      <c r="L65" s="3396" t="s">
        <v>2424</v>
      </c>
      <c r="M65" s="3493">
        <v>38</v>
      </c>
      <c r="N65" s="1971"/>
      <c r="O65" s="3395" t="s">
        <v>224</v>
      </c>
      <c r="P65" s="3396" t="s">
        <v>2424</v>
      </c>
      <c r="Q65" s="3494" t="s">
        <v>224</v>
      </c>
      <c r="R65" s="3398" t="s">
        <v>2490</v>
      </c>
      <c r="S65" s="3396" t="s">
        <v>2424</v>
      </c>
      <c r="T65" s="3495" t="s">
        <v>2490</v>
      </c>
      <c r="U65" s="3400">
        <v>12</v>
      </c>
      <c r="V65" s="3396" t="s">
        <v>2424</v>
      </c>
      <c r="W65" s="3494">
        <v>12</v>
      </c>
      <c r="X65" s="3400">
        <v>38</v>
      </c>
      <c r="Y65" s="3396" t="s">
        <v>2424</v>
      </c>
      <c r="Z65" s="3496">
        <v>38</v>
      </c>
      <c r="AA65" s="1971"/>
      <c r="AB65" s="1971"/>
      <c r="AC65" s="1971"/>
      <c r="AE65" s="686"/>
      <c r="AF65" s="686"/>
      <c r="AG65" s="686"/>
      <c r="AH65" s="686"/>
      <c r="AI65" s="686"/>
      <c r="AJ65" s="686"/>
      <c r="AK65" s="686"/>
      <c r="AL65" s="686"/>
      <c r="AM65" s="686"/>
      <c r="AN65" s="686"/>
      <c r="AO65" s="686"/>
      <c r="AP65" s="686"/>
      <c r="BD65" s="3420"/>
      <c r="BE65" s="3421"/>
      <c r="BF65" s="3421"/>
      <c r="BG65" s="3421"/>
      <c r="BH65" s="3421"/>
      <c r="BI65" s="3421"/>
      <c r="BJ65" s="3421"/>
      <c r="BK65" s="3421"/>
      <c r="BL65" s="3421"/>
      <c r="BM65" s="3421"/>
      <c r="BN65" s="3421"/>
      <c r="BO65" s="3421"/>
      <c r="BP65" s="3421"/>
      <c r="BQ65" s="3421"/>
      <c r="BR65" s="3421"/>
      <c r="BS65" s="3421"/>
      <c r="BT65" s="3421"/>
      <c r="BU65" s="3421"/>
      <c r="BV65" s="3421"/>
      <c r="BW65" s="3421"/>
      <c r="BX65" s="3421"/>
      <c r="BY65" s="3421"/>
      <c r="BZ65" s="3421"/>
      <c r="CA65" s="3421"/>
      <c r="CB65" s="3421"/>
      <c r="CC65" s="3421"/>
      <c r="CD65" s="3421"/>
      <c r="CE65" s="3421"/>
      <c r="CF65" s="3421"/>
      <c r="CG65" s="3421"/>
      <c r="CH65" s="3421"/>
      <c r="CI65" s="3421"/>
      <c r="CJ65" s="3421"/>
      <c r="CK65" s="3421"/>
      <c r="CL65" s="3421"/>
      <c r="CM65" s="3421"/>
    </row>
    <row r="66" spans="1:91" ht="44.25" customHeight="1">
      <c r="A66" s="1971"/>
      <c r="B66" s="3395" t="s">
        <v>395</v>
      </c>
      <c r="C66" s="3396" t="s">
        <v>2424</v>
      </c>
      <c r="D66" s="3491" t="s">
        <v>395</v>
      </c>
      <c r="E66" s="3398" t="s">
        <v>2491</v>
      </c>
      <c r="F66" s="3396" t="s">
        <v>2424</v>
      </c>
      <c r="G66" s="3492" t="s">
        <v>2491</v>
      </c>
      <c r="H66" s="3400">
        <v>13</v>
      </c>
      <c r="I66" s="3396" t="s">
        <v>2424</v>
      </c>
      <c r="J66" s="3492">
        <v>13</v>
      </c>
      <c r="K66" s="3400">
        <v>39</v>
      </c>
      <c r="L66" s="3396" t="s">
        <v>2424</v>
      </c>
      <c r="M66" s="3493">
        <v>39</v>
      </c>
      <c r="N66" s="1971"/>
      <c r="O66" s="3395" t="s">
        <v>395</v>
      </c>
      <c r="P66" s="3396" t="s">
        <v>2424</v>
      </c>
      <c r="Q66" s="3494" t="s">
        <v>395</v>
      </c>
      <c r="R66" s="3398" t="s">
        <v>2491</v>
      </c>
      <c r="S66" s="3396" t="s">
        <v>2424</v>
      </c>
      <c r="T66" s="3495" t="s">
        <v>2491</v>
      </c>
      <c r="U66" s="3400">
        <v>13</v>
      </c>
      <c r="V66" s="3396" t="s">
        <v>2424</v>
      </c>
      <c r="W66" s="3494">
        <v>13</v>
      </c>
      <c r="X66" s="3400">
        <v>39</v>
      </c>
      <c r="Y66" s="3396" t="s">
        <v>2424</v>
      </c>
      <c r="Z66" s="3496">
        <v>39</v>
      </c>
      <c r="AA66" s="1971"/>
      <c r="AB66" s="1971"/>
      <c r="AC66" s="1971"/>
      <c r="AE66" s="3504" t="s">
        <v>2593</v>
      </c>
      <c r="AF66" s="3505"/>
      <c r="AG66" s="3505"/>
      <c r="AH66" s="3505"/>
      <c r="AI66" s="3505"/>
      <c r="AJ66" s="3505"/>
      <c r="AK66" s="3505"/>
      <c r="AL66" s="3505"/>
      <c r="AM66" s="3505"/>
      <c r="AN66" s="3505"/>
      <c r="AO66" s="3505"/>
      <c r="AP66" s="3505"/>
      <c r="AQ66" s="3506"/>
      <c r="AS66" s="3507" t="s">
        <v>1146</v>
      </c>
      <c r="AU66" s="3507" t="s">
        <v>1147</v>
      </c>
      <c r="BD66" s="3422" t="s">
        <v>2482</v>
      </c>
      <c r="BE66" s="3431" t="s">
        <v>2560</v>
      </c>
      <c r="BF66" s="3432"/>
      <c r="BG66" s="3421"/>
      <c r="BH66" s="3431" t="s">
        <v>2529</v>
      </c>
      <c r="BI66" s="3432"/>
      <c r="BJ66" s="3421"/>
      <c r="BK66" s="3431" t="s">
        <v>1208</v>
      </c>
      <c r="BL66" s="3432"/>
      <c r="BM66" s="3421"/>
      <c r="BN66" s="3431" t="s">
        <v>362</v>
      </c>
      <c r="BO66" s="3432"/>
      <c r="BP66" s="3421"/>
      <c r="BQ66" s="3431" t="s">
        <v>782</v>
      </c>
      <c r="BR66" s="3432"/>
      <c r="BS66" s="3421"/>
      <c r="BT66" s="3431" t="s">
        <v>363</v>
      </c>
      <c r="BU66" s="3432"/>
      <c r="BV66" s="3421"/>
      <c r="BW66" s="3431" t="s">
        <v>868</v>
      </c>
      <c r="BX66" s="3432"/>
      <c r="BY66" s="3421"/>
      <c r="BZ66" s="3431" t="s">
        <v>437</v>
      </c>
      <c r="CA66" s="3432"/>
      <c r="CB66" s="3421"/>
      <c r="CC66" s="3431" t="s">
        <v>1392</v>
      </c>
      <c r="CD66" s="3432"/>
      <c r="CE66" s="3421"/>
      <c r="CF66" s="3431" t="s">
        <v>1357</v>
      </c>
      <c r="CG66" s="3432"/>
      <c r="CH66" s="3421"/>
      <c r="CI66" s="3431" t="s">
        <v>2564</v>
      </c>
      <c r="CJ66" s="3432"/>
      <c r="CK66" s="3421"/>
      <c r="CL66" s="3421"/>
      <c r="CM66" s="3421"/>
    </row>
    <row r="67" spans="1:91" ht="44.25">
      <c r="A67" s="1971"/>
      <c r="B67" s="3395" t="s">
        <v>868</v>
      </c>
      <c r="C67" s="3396" t="s">
        <v>2424</v>
      </c>
      <c r="D67" s="3491" t="s">
        <v>868</v>
      </c>
      <c r="E67" s="3398" t="s">
        <v>2493</v>
      </c>
      <c r="F67" s="3396" t="s">
        <v>2424</v>
      </c>
      <c r="G67" s="3492" t="s">
        <v>2493</v>
      </c>
      <c r="H67" s="3400">
        <v>14</v>
      </c>
      <c r="I67" s="3396" t="s">
        <v>2424</v>
      </c>
      <c r="J67" s="3492">
        <v>14</v>
      </c>
      <c r="K67" s="3400">
        <v>40</v>
      </c>
      <c r="L67" s="3396" t="s">
        <v>2424</v>
      </c>
      <c r="M67" s="3493">
        <v>40</v>
      </c>
      <c r="N67" s="1971"/>
      <c r="O67" s="3395" t="s">
        <v>868</v>
      </c>
      <c r="P67" s="3396" t="s">
        <v>2424</v>
      </c>
      <c r="Q67" s="3494" t="s">
        <v>868</v>
      </c>
      <c r="R67" s="3398" t="s">
        <v>2493</v>
      </c>
      <c r="S67" s="3396" t="s">
        <v>2424</v>
      </c>
      <c r="T67" s="3495" t="s">
        <v>2493</v>
      </c>
      <c r="U67" s="3400">
        <v>14</v>
      </c>
      <c r="V67" s="3396" t="s">
        <v>2424</v>
      </c>
      <c r="W67" s="3494">
        <v>14</v>
      </c>
      <c r="X67" s="3400">
        <v>40</v>
      </c>
      <c r="Y67" s="3396" t="s">
        <v>2424</v>
      </c>
      <c r="Z67" s="3496">
        <v>40</v>
      </c>
      <c r="AA67" s="1971"/>
      <c r="AB67" s="1971"/>
      <c r="AC67" s="1971"/>
      <c r="AE67" s="3508"/>
      <c r="AF67" s="3509"/>
      <c r="AG67" s="3509"/>
      <c r="AH67" s="3509"/>
      <c r="AI67" s="3509"/>
      <c r="AJ67" s="3509"/>
      <c r="AK67" s="3509"/>
      <c r="AL67" s="3509"/>
      <c r="AM67" s="3509"/>
      <c r="AN67" s="3509"/>
      <c r="AO67" s="3509"/>
      <c r="AP67" s="3509"/>
      <c r="AQ67" s="3510"/>
      <c r="AS67" s="3507" t="s">
        <v>2594</v>
      </c>
      <c r="AU67" s="3507" t="s">
        <v>2595</v>
      </c>
      <c r="BD67" s="3422"/>
      <c r="BE67" s="3433" t="s">
        <v>2560</v>
      </c>
      <c r="BF67" s="3434"/>
      <c r="BG67" s="3421"/>
      <c r="BH67" s="3433" t="s">
        <v>2530</v>
      </c>
      <c r="BI67" s="3434"/>
      <c r="BJ67" s="3421"/>
      <c r="BK67" s="3433" t="s">
        <v>2531</v>
      </c>
      <c r="BL67" s="3434"/>
      <c r="BM67" s="3421"/>
      <c r="BN67" s="3433" t="s">
        <v>2469</v>
      </c>
      <c r="BO67" s="3434"/>
      <c r="BP67" s="3421"/>
      <c r="BQ67" s="3433" t="s">
        <v>2528</v>
      </c>
      <c r="BR67" s="3434"/>
      <c r="BS67" s="3421"/>
      <c r="BT67" s="3433" t="s">
        <v>2450</v>
      </c>
      <c r="BU67" s="3434"/>
      <c r="BV67" s="3421"/>
      <c r="BW67" s="3433" t="s">
        <v>2493</v>
      </c>
      <c r="BX67" s="3434"/>
      <c r="BY67" s="3421"/>
      <c r="BZ67" s="3433" t="s">
        <v>249</v>
      </c>
      <c r="CA67" s="3434"/>
      <c r="CB67" s="3421"/>
      <c r="CC67" s="3433" t="s">
        <v>2532</v>
      </c>
      <c r="CD67" s="3434"/>
      <c r="CE67" s="3421"/>
      <c r="CF67" s="3433" t="s">
        <v>2545</v>
      </c>
      <c r="CG67" s="3434"/>
      <c r="CH67" s="3421"/>
      <c r="CI67" s="3433" t="s">
        <v>1138</v>
      </c>
      <c r="CJ67" s="3434"/>
      <c r="CK67" s="3421"/>
      <c r="CL67" s="3421"/>
      <c r="CM67" s="3421"/>
    </row>
    <row r="68" spans="1:91" ht="44.25">
      <c r="A68" s="1971"/>
      <c r="B68" s="3395" t="s">
        <v>2506</v>
      </c>
      <c r="C68" s="3396" t="s">
        <v>2424</v>
      </c>
      <c r="D68" s="3491" t="s">
        <v>2506</v>
      </c>
      <c r="E68" s="3398" t="s">
        <v>2507</v>
      </c>
      <c r="F68" s="3396" t="s">
        <v>2424</v>
      </c>
      <c r="G68" s="3492" t="s">
        <v>2507</v>
      </c>
      <c r="H68" s="3400">
        <v>15</v>
      </c>
      <c r="I68" s="3396" t="s">
        <v>2424</v>
      </c>
      <c r="J68" s="3492">
        <v>15</v>
      </c>
      <c r="K68" s="3400">
        <v>41</v>
      </c>
      <c r="L68" s="3396" t="s">
        <v>2424</v>
      </c>
      <c r="M68" s="3493">
        <v>41</v>
      </c>
      <c r="N68" s="1971"/>
      <c r="O68" s="3395" t="s">
        <v>2506</v>
      </c>
      <c r="P68" s="3396" t="s">
        <v>2424</v>
      </c>
      <c r="Q68" s="3494" t="s">
        <v>2506</v>
      </c>
      <c r="R68" s="3398" t="s">
        <v>2507</v>
      </c>
      <c r="S68" s="3396" t="s">
        <v>2424</v>
      </c>
      <c r="T68" s="3495" t="s">
        <v>2507</v>
      </c>
      <c r="U68" s="3400">
        <v>15</v>
      </c>
      <c r="V68" s="3396" t="s">
        <v>2424</v>
      </c>
      <c r="W68" s="3494">
        <v>15</v>
      </c>
      <c r="X68" s="3400">
        <v>41</v>
      </c>
      <c r="Y68" s="3396" t="s">
        <v>2424</v>
      </c>
      <c r="Z68" s="3496">
        <v>41</v>
      </c>
      <c r="AA68" s="1971"/>
      <c r="AB68" s="1971"/>
      <c r="AC68" s="1971"/>
      <c r="AE68" s="3511"/>
      <c r="AF68" s="3512"/>
      <c r="AG68" s="3512"/>
      <c r="AH68" s="3512"/>
      <c r="AI68" s="3512"/>
      <c r="AJ68" s="3512"/>
      <c r="AK68" s="3512"/>
      <c r="AL68" s="3512"/>
      <c r="AM68" s="3512"/>
      <c r="AN68" s="3512"/>
      <c r="AO68" s="3512"/>
      <c r="AP68" s="3512"/>
      <c r="AQ68" s="3513"/>
      <c r="AS68" s="3514"/>
      <c r="BD68" s="3413"/>
      <c r="BE68" s="3421"/>
      <c r="BF68" s="3421"/>
      <c r="BG68" s="3421"/>
      <c r="BH68" s="3421"/>
      <c r="BI68" s="3421"/>
      <c r="BJ68" s="3421"/>
      <c r="BK68" s="3421"/>
      <c r="BL68" s="3421"/>
      <c r="BM68" s="3421"/>
      <c r="BN68" s="3421"/>
      <c r="BO68" s="3421"/>
      <c r="BP68" s="3421"/>
      <c r="BQ68" s="3421"/>
      <c r="BR68" s="3421"/>
      <c r="BS68" s="3421"/>
      <c r="BT68" s="3421"/>
      <c r="BU68" s="3421"/>
      <c r="BV68" s="3421"/>
      <c r="BW68" s="3421"/>
      <c r="BX68" s="3421"/>
      <c r="BY68" s="3421"/>
      <c r="BZ68" s="3421"/>
      <c r="CA68" s="3421"/>
      <c r="CB68" s="3421"/>
      <c r="CC68" s="3421"/>
      <c r="CD68" s="3421"/>
      <c r="CE68" s="3421"/>
      <c r="CF68" s="3421"/>
      <c r="CG68" s="3421"/>
      <c r="CH68" s="3421"/>
      <c r="CI68" s="3421"/>
      <c r="CJ68" s="3421"/>
      <c r="CK68" s="3421"/>
      <c r="CL68" s="3421"/>
      <c r="CM68" s="3421"/>
    </row>
    <row r="69" spans="1:91" ht="44.25">
      <c r="A69" s="1971"/>
      <c r="B69" s="3395" t="s">
        <v>397</v>
      </c>
      <c r="C69" s="3396" t="s">
        <v>2424</v>
      </c>
      <c r="D69" s="3491" t="s">
        <v>397</v>
      </c>
      <c r="E69" s="3398" t="s">
        <v>1225</v>
      </c>
      <c r="F69" s="3396" t="s">
        <v>2424</v>
      </c>
      <c r="G69" s="3492" t="s">
        <v>1225</v>
      </c>
      <c r="H69" s="3400">
        <v>16</v>
      </c>
      <c r="I69" s="3396" t="s">
        <v>2424</v>
      </c>
      <c r="J69" s="3492">
        <v>16</v>
      </c>
      <c r="K69" s="3400">
        <v>42</v>
      </c>
      <c r="L69" s="3396" t="s">
        <v>2424</v>
      </c>
      <c r="M69" s="3493">
        <v>42</v>
      </c>
      <c r="N69" s="1971"/>
      <c r="O69" s="3395" t="s">
        <v>397</v>
      </c>
      <c r="P69" s="3396" t="s">
        <v>2424</v>
      </c>
      <c r="Q69" s="3494" t="s">
        <v>397</v>
      </c>
      <c r="R69" s="3398" t="s">
        <v>1225</v>
      </c>
      <c r="S69" s="3396" t="s">
        <v>2424</v>
      </c>
      <c r="T69" s="3495" t="s">
        <v>1225</v>
      </c>
      <c r="U69" s="3400">
        <v>16</v>
      </c>
      <c r="V69" s="3396" t="s">
        <v>2424</v>
      </c>
      <c r="W69" s="3494">
        <v>16</v>
      </c>
      <c r="X69" s="3400">
        <v>42</v>
      </c>
      <c r="Y69" s="3396" t="s">
        <v>2424</v>
      </c>
      <c r="Z69" s="3496">
        <v>42</v>
      </c>
      <c r="AA69" s="1971"/>
      <c r="AB69" s="1971"/>
      <c r="AC69" s="1971"/>
      <c r="AE69" s="686"/>
      <c r="AF69" s="686"/>
      <c r="AG69" s="686"/>
      <c r="AH69" s="686"/>
      <c r="AI69" s="686"/>
      <c r="AJ69" s="686"/>
      <c r="AK69" s="686"/>
      <c r="AL69" s="686"/>
      <c r="AM69" s="686"/>
      <c r="AN69" s="686"/>
      <c r="AO69" s="686"/>
      <c r="AP69" s="686"/>
      <c r="BD69" s="3422" t="s">
        <v>2487</v>
      </c>
      <c r="BE69" s="3437" t="s">
        <v>2560</v>
      </c>
      <c r="BF69" s="3438"/>
      <c r="BG69" s="3421"/>
      <c r="BH69" s="3437" t="s">
        <v>2529</v>
      </c>
      <c r="BI69" s="3438"/>
      <c r="BJ69" s="3421"/>
      <c r="BK69" s="3437" t="s">
        <v>1208</v>
      </c>
      <c r="BL69" s="3438"/>
      <c r="BM69" s="3421"/>
      <c r="BN69" s="3437" t="s">
        <v>362</v>
      </c>
      <c r="BO69" s="3438"/>
      <c r="BP69" s="3421"/>
      <c r="BQ69" s="3437" t="s">
        <v>782</v>
      </c>
      <c r="BR69" s="3438"/>
      <c r="BS69" s="3421"/>
      <c r="BT69" s="3437" t="s">
        <v>363</v>
      </c>
      <c r="BU69" s="3438"/>
      <c r="BV69" s="3421"/>
      <c r="BW69" s="3437" t="s">
        <v>868</v>
      </c>
      <c r="BX69" s="3438"/>
      <c r="BY69" s="3421"/>
      <c r="BZ69" s="3437" t="s">
        <v>437</v>
      </c>
      <c r="CA69" s="3438"/>
      <c r="CB69" s="3421"/>
      <c r="CC69" s="3437" t="s">
        <v>1392</v>
      </c>
      <c r="CD69" s="3438"/>
      <c r="CE69" s="3421"/>
      <c r="CF69" s="3437" t="s">
        <v>1357</v>
      </c>
      <c r="CG69" s="3438"/>
      <c r="CH69" s="3421"/>
      <c r="CI69" s="3437" t="s">
        <v>2564</v>
      </c>
      <c r="CJ69" s="3438"/>
      <c r="CK69" s="3421"/>
      <c r="CL69" s="3421"/>
      <c r="CM69" s="3421"/>
    </row>
    <row r="70" spans="1:91" ht="44.25">
      <c r="A70" s="1971"/>
      <c r="B70" s="3395" t="s">
        <v>933</v>
      </c>
      <c r="C70" s="3396" t="s">
        <v>2424</v>
      </c>
      <c r="D70" s="3491" t="s">
        <v>933</v>
      </c>
      <c r="E70" s="3398" t="s">
        <v>1224</v>
      </c>
      <c r="F70" s="3396" t="s">
        <v>2424</v>
      </c>
      <c r="G70" s="3492" t="s">
        <v>1224</v>
      </c>
      <c r="H70" s="3400">
        <v>17</v>
      </c>
      <c r="I70" s="3396" t="s">
        <v>2424</v>
      </c>
      <c r="J70" s="3492">
        <v>17</v>
      </c>
      <c r="K70" s="3400">
        <v>43</v>
      </c>
      <c r="L70" s="3396" t="s">
        <v>2424</v>
      </c>
      <c r="M70" s="3493">
        <v>43</v>
      </c>
      <c r="N70" s="1971"/>
      <c r="O70" s="3395" t="s">
        <v>933</v>
      </c>
      <c r="P70" s="3396" t="s">
        <v>2424</v>
      </c>
      <c r="Q70" s="3494" t="s">
        <v>933</v>
      </c>
      <c r="R70" s="3398" t="s">
        <v>1224</v>
      </c>
      <c r="S70" s="3396" t="s">
        <v>2424</v>
      </c>
      <c r="T70" s="3495" t="s">
        <v>1224</v>
      </c>
      <c r="U70" s="3400">
        <v>17</v>
      </c>
      <c r="V70" s="3396" t="s">
        <v>2424</v>
      </c>
      <c r="W70" s="3494">
        <v>17</v>
      </c>
      <c r="X70" s="3400">
        <v>43</v>
      </c>
      <c r="Y70" s="3396" t="s">
        <v>2424</v>
      </c>
      <c r="Z70" s="3496">
        <v>43</v>
      </c>
      <c r="AA70" s="1971"/>
      <c r="AB70" s="1971"/>
      <c r="AC70" s="1971"/>
      <c r="AF70" s="3515"/>
      <c r="AG70" s="3516" t="s">
        <v>2596</v>
      </c>
      <c r="AH70" s="3516"/>
      <c r="AI70" s="3516"/>
      <c r="AJ70" s="3516"/>
      <c r="AK70" s="3516"/>
      <c r="AL70" s="3516"/>
      <c r="AM70" s="3516"/>
      <c r="AN70" s="3516"/>
      <c r="AO70" s="3516"/>
      <c r="AP70" s="3516"/>
      <c r="AQ70" s="3516"/>
      <c r="AR70" s="3516"/>
      <c r="AS70" s="3516"/>
      <c r="AT70" s="3516"/>
      <c r="AU70" s="3516"/>
      <c r="BD70" s="3422"/>
      <c r="BE70" s="3441" t="s">
        <v>2560</v>
      </c>
      <c r="BF70" s="3442"/>
      <c r="BG70" s="3421"/>
      <c r="BH70" s="3441" t="s">
        <v>2530</v>
      </c>
      <c r="BI70" s="3442"/>
      <c r="BJ70" s="3421"/>
      <c r="BK70" s="3441" t="s">
        <v>2531</v>
      </c>
      <c r="BL70" s="3442"/>
      <c r="BM70" s="3421"/>
      <c r="BN70" s="3441" t="s">
        <v>2469</v>
      </c>
      <c r="BO70" s="3442"/>
      <c r="BP70" s="3421"/>
      <c r="BQ70" s="3441" t="s">
        <v>2528</v>
      </c>
      <c r="BR70" s="3442"/>
      <c r="BS70" s="3421"/>
      <c r="BT70" s="3441" t="s">
        <v>2450</v>
      </c>
      <c r="BU70" s="3442"/>
      <c r="BV70" s="3421"/>
      <c r="BW70" s="3441" t="s">
        <v>2493</v>
      </c>
      <c r="BX70" s="3442"/>
      <c r="BY70" s="3421"/>
      <c r="BZ70" s="3441" t="s">
        <v>249</v>
      </c>
      <c r="CA70" s="3442"/>
      <c r="CB70" s="3421"/>
      <c r="CC70" s="3441" t="s">
        <v>2532</v>
      </c>
      <c r="CD70" s="3442"/>
      <c r="CE70" s="3421"/>
      <c r="CF70" s="3441" t="s">
        <v>2545</v>
      </c>
      <c r="CG70" s="3442"/>
      <c r="CH70" s="3421"/>
      <c r="CI70" s="3441" t="s">
        <v>1138</v>
      </c>
      <c r="CJ70" s="3442"/>
      <c r="CK70" s="3421"/>
      <c r="CL70" s="3421"/>
      <c r="CM70" s="3421"/>
    </row>
    <row r="71" spans="1:91" ht="44.25">
      <c r="A71" s="1971"/>
      <c r="B71" s="3395" t="s">
        <v>635</v>
      </c>
      <c r="C71" s="3396" t="s">
        <v>2424</v>
      </c>
      <c r="D71" s="3491" t="s">
        <v>635</v>
      </c>
      <c r="E71" s="3398" t="s">
        <v>2523</v>
      </c>
      <c r="F71" s="3396" t="s">
        <v>2424</v>
      </c>
      <c r="G71" s="3492" t="s">
        <v>2523</v>
      </c>
      <c r="H71" s="3400">
        <v>18</v>
      </c>
      <c r="I71" s="3396" t="s">
        <v>2424</v>
      </c>
      <c r="J71" s="3492">
        <v>18</v>
      </c>
      <c r="K71" s="3400">
        <v>44</v>
      </c>
      <c r="L71" s="3396" t="s">
        <v>2424</v>
      </c>
      <c r="M71" s="3493">
        <v>44</v>
      </c>
      <c r="N71" s="1971"/>
      <c r="O71" s="3395" t="s">
        <v>635</v>
      </c>
      <c r="P71" s="3396" t="s">
        <v>2424</v>
      </c>
      <c r="Q71" s="3494" t="s">
        <v>635</v>
      </c>
      <c r="R71" s="3398" t="s">
        <v>2523</v>
      </c>
      <c r="S71" s="3396" t="s">
        <v>2424</v>
      </c>
      <c r="T71" s="3495" t="s">
        <v>2523</v>
      </c>
      <c r="U71" s="3400">
        <v>18</v>
      </c>
      <c r="V71" s="3396" t="s">
        <v>2424</v>
      </c>
      <c r="W71" s="3494">
        <v>18</v>
      </c>
      <c r="X71" s="3400">
        <v>44</v>
      </c>
      <c r="Y71" s="3396" t="s">
        <v>2424</v>
      </c>
      <c r="Z71" s="3496">
        <v>44</v>
      </c>
      <c r="AA71" s="1971"/>
      <c r="AB71" s="1971"/>
      <c r="AC71" s="1971"/>
      <c r="AE71" s="686"/>
      <c r="AF71" s="686"/>
      <c r="AG71" s="686"/>
      <c r="AH71" s="686"/>
      <c r="AI71" s="686"/>
      <c r="AJ71" s="686"/>
      <c r="AK71" s="686"/>
      <c r="AL71" s="686"/>
      <c r="AM71" s="686"/>
      <c r="AN71" s="686"/>
      <c r="AO71" s="686"/>
      <c r="AP71" s="686"/>
      <c r="BD71" s="3413"/>
      <c r="BE71" s="3421"/>
      <c r="BF71" s="3421"/>
      <c r="BG71" s="3421"/>
      <c r="BH71" s="3421"/>
      <c r="BI71" s="3421"/>
      <c r="BJ71" s="3421"/>
      <c r="BK71" s="3421"/>
      <c r="BL71" s="3421"/>
      <c r="BM71" s="3421"/>
      <c r="BN71" s="3421"/>
      <c r="BO71" s="3421"/>
      <c r="BP71" s="3421"/>
      <c r="BQ71" s="3421"/>
      <c r="BR71" s="3421"/>
      <c r="BS71" s="3421"/>
      <c r="BT71" s="3421"/>
      <c r="BU71" s="3421"/>
      <c r="BV71" s="3421"/>
      <c r="BW71" s="3421"/>
      <c r="BX71" s="3421"/>
      <c r="BY71" s="3421"/>
      <c r="BZ71" s="3421"/>
      <c r="CA71" s="3421"/>
      <c r="CB71" s="3421"/>
      <c r="CC71" s="3421"/>
      <c r="CD71" s="3421"/>
      <c r="CE71" s="3421"/>
      <c r="CF71" s="3421"/>
      <c r="CG71" s="3421"/>
      <c r="CH71" s="3421"/>
      <c r="CI71" s="3421"/>
      <c r="CJ71" s="3421"/>
      <c r="CK71" s="3421"/>
      <c r="CL71" s="3421"/>
      <c r="CM71" s="3421"/>
    </row>
    <row r="72" spans="1:91" ht="44.25">
      <c r="A72" s="1971"/>
      <c r="B72" s="3395" t="s">
        <v>374</v>
      </c>
      <c r="C72" s="3396" t="s">
        <v>2424</v>
      </c>
      <c r="D72" s="3491" t="s">
        <v>374</v>
      </c>
      <c r="E72" s="3398" t="s">
        <v>2527</v>
      </c>
      <c r="F72" s="3396" t="s">
        <v>2424</v>
      </c>
      <c r="G72" s="3492" t="s">
        <v>2527</v>
      </c>
      <c r="H72" s="3400">
        <v>19</v>
      </c>
      <c r="I72" s="3396" t="s">
        <v>2424</v>
      </c>
      <c r="J72" s="3492">
        <v>19</v>
      </c>
      <c r="K72" s="3400">
        <v>45</v>
      </c>
      <c r="L72" s="3396" t="s">
        <v>2424</v>
      </c>
      <c r="M72" s="3493">
        <v>45</v>
      </c>
      <c r="N72" s="1971"/>
      <c r="O72" s="3395" t="s">
        <v>374</v>
      </c>
      <c r="P72" s="3396" t="s">
        <v>2424</v>
      </c>
      <c r="Q72" s="3494" t="s">
        <v>374</v>
      </c>
      <c r="R72" s="3398" t="s">
        <v>2527</v>
      </c>
      <c r="S72" s="3396" t="s">
        <v>2424</v>
      </c>
      <c r="T72" s="3495" t="s">
        <v>2527</v>
      </c>
      <c r="U72" s="3400">
        <v>19</v>
      </c>
      <c r="V72" s="3396" t="s">
        <v>2424</v>
      </c>
      <c r="W72" s="3494">
        <v>19</v>
      </c>
      <c r="X72" s="3400">
        <v>45</v>
      </c>
      <c r="Y72" s="3396" t="s">
        <v>2424</v>
      </c>
      <c r="Z72" s="3496">
        <v>45</v>
      </c>
      <c r="AA72" s="1971"/>
      <c r="AB72" s="1971"/>
      <c r="AC72" s="1971"/>
      <c r="AG72" s="3517" t="s">
        <v>1</v>
      </c>
      <c r="AI72" s="3518" t="s">
        <v>639</v>
      </c>
      <c r="AJ72" s="3514"/>
      <c r="AK72" s="3519" t="s">
        <v>1</v>
      </c>
      <c r="AM72" s="3520" t="s">
        <v>639</v>
      </c>
      <c r="AO72" s="3521" t="s">
        <v>639</v>
      </c>
      <c r="AQ72" s="3522" t="s">
        <v>1</v>
      </c>
      <c r="AS72" s="3523" t="s">
        <v>1</v>
      </c>
      <c r="AU72" s="3524" t="s">
        <v>1</v>
      </c>
      <c r="BD72" s="3422" t="s">
        <v>2489</v>
      </c>
      <c r="BE72" s="3444" t="s">
        <v>2560</v>
      </c>
      <c r="BF72" s="3445"/>
      <c r="BG72" s="3421"/>
      <c r="BH72" s="3444" t="s">
        <v>2529</v>
      </c>
      <c r="BI72" s="3445"/>
      <c r="BJ72" s="3421"/>
      <c r="BK72" s="3444" t="s">
        <v>1208</v>
      </c>
      <c r="BL72" s="3445"/>
      <c r="BM72" s="3421"/>
      <c r="BN72" s="3444" t="s">
        <v>362</v>
      </c>
      <c r="BO72" s="3445"/>
      <c r="BP72" s="3421"/>
      <c r="BQ72" s="3444" t="s">
        <v>782</v>
      </c>
      <c r="BR72" s="3445"/>
      <c r="BS72" s="3421"/>
      <c r="BT72" s="3444" t="s">
        <v>363</v>
      </c>
      <c r="BU72" s="3445"/>
      <c r="BV72" s="3421"/>
      <c r="BW72" s="3444" t="s">
        <v>868</v>
      </c>
      <c r="BX72" s="3445"/>
      <c r="BY72" s="3421"/>
      <c r="BZ72" s="3444" t="s">
        <v>437</v>
      </c>
      <c r="CA72" s="3445"/>
      <c r="CB72" s="3421"/>
      <c r="CC72" s="3444" t="s">
        <v>1392</v>
      </c>
      <c r="CD72" s="3445"/>
      <c r="CE72" s="3421"/>
      <c r="CF72" s="3444" t="s">
        <v>1357</v>
      </c>
      <c r="CG72" s="3445"/>
      <c r="CH72" s="3421"/>
      <c r="CI72" s="3444" t="s">
        <v>2564</v>
      </c>
      <c r="CJ72" s="3445"/>
      <c r="CK72" s="3421"/>
      <c r="CL72" s="3421"/>
      <c r="CM72" s="3421"/>
    </row>
    <row r="73" spans="1:91" ht="44.25">
      <c r="A73" s="1971"/>
      <c r="B73" s="3395" t="s">
        <v>637</v>
      </c>
      <c r="C73" s="3396" t="s">
        <v>2424</v>
      </c>
      <c r="D73" s="3491" t="s">
        <v>637</v>
      </c>
      <c r="E73" s="3398" t="s">
        <v>1209</v>
      </c>
      <c r="F73" s="3396" t="s">
        <v>2424</v>
      </c>
      <c r="G73" s="3492" t="s">
        <v>1209</v>
      </c>
      <c r="H73" s="3400">
        <v>20</v>
      </c>
      <c r="I73" s="3396" t="s">
        <v>2424</v>
      </c>
      <c r="J73" s="3492">
        <v>20</v>
      </c>
      <c r="K73" s="3400">
        <v>46</v>
      </c>
      <c r="L73" s="3396" t="s">
        <v>2424</v>
      </c>
      <c r="M73" s="3493">
        <v>46</v>
      </c>
      <c r="N73" s="1971"/>
      <c r="O73" s="3395" t="s">
        <v>637</v>
      </c>
      <c r="P73" s="3396" t="s">
        <v>2424</v>
      </c>
      <c r="Q73" s="3494" t="s">
        <v>637</v>
      </c>
      <c r="R73" s="3398" t="s">
        <v>1209</v>
      </c>
      <c r="S73" s="3396" t="s">
        <v>2424</v>
      </c>
      <c r="T73" s="3495" t="s">
        <v>1209</v>
      </c>
      <c r="U73" s="3400">
        <v>20</v>
      </c>
      <c r="V73" s="3396" t="s">
        <v>2424</v>
      </c>
      <c r="W73" s="3494">
        <v>20</v>
      </c>
      <c r="X73" s="3400">
        <v>46</v>
      </c>
      <c r="Y73" s="3396" t="s">
        <v>2424</v>
      </c>
      <c r="Z73" s="3496">
        <v>46</v>
      </c>
      <c r="AA73" s="1971"/>
      <c r="AB73" s="1971"/>
      <c r="AC73" s="1971"/>
      <c r="AG73" s="3525" t="s">
        <v>0</v>
      </c>
      <c r="AI73" s="3526" t="s">
        <v>667</v>
      </c>
      <c r="AJ73" s="3514"/>
      <c r="AK73" s="3519" t="s">
        <v>0</v>
      </c>
      <c r="AM73" s="3520" t="s">
        <v>653</v>
      </c>
      <c r="AO73" s="3527" t="s">
        <v>667</v>
      </c>
      <c r="AQ73" s="3522" t="s">
        <v>0</v>
      </c>
      <c r="AS73" s="3523" t="s">
        <v>0</v>
      </c>
      <c r="AU73" s="3524" t="s">
        <v>0</v>
      </c>
      <c r="BD73" s="3422"/>
      <c r="BE73" s="3448" t="s">
        <v>2560</v>
      </c>
      <c r="BF73" s="3449"/>
      <c r="BG73" s="3421"/>
      <c r="BH73" s="3448" t="s">
        <v>2530</v>
      </c>
      <c r="BI73" s="3449"/>
      <c r="BJ73" s="3421"/>
      <c r="BK73" s="3448" t="s">
        <v>2531</v>
      </c>
      <c r="BL73" s="3449"/>
      <c r="BM73" s="3421"/>
      <c r="BN73" s="3448" t="s">
        <v>2469</v>
      </c>
      <c r="BO73" s="3449"/>
      <c r="BP73" s="3421"/>
      <c r="BQ73" s="3448" t="s">
        <v>2528</v>
      </c>
      <c r="BR73" s="3449"/>
      <c r="BS73" s="3421"/>
      <c r="BT73" s="3448" t="s">
        <v>2450</v>
      </c>
      <c r="BU73" s="3449"/>
      <c r="BV73" s="3421"/>
      <c r="BW73" s="3448" t="s">
        <v>2493</v>
      </c>
      <c r="BX73" s="3449"/>
      <c r="BY73" s="3421"/>
      <c r="BZ73" s="3448" t="s">
        <v>249</v>
      </c>
      <c r="CA73" s="3449"/>
      <c r="CB73" s="3421"/>
      <c r="CC73" s="3448" t="s">
        <v>2532</v>
      </c>
      <c r="CD73" s="3449"/>
      <c r="CE73" s="3421"/>
      <c r="CF73" s="3448" t="s">
        <v>2545</v>
      </c>
      <c r="CG73" s="3449"/>
      <c r="CH73" s="3421"/>
      <c r="CI73" s="3448" t="s">
        <v>1138</v>
      </c>
      <c r="CJ73" s="3449"/>
      <c r="CK73" s="3421"/>
      <c r="CL73" s="3421"/>
      <c r="CM73" s="3421"/>
    </row>
    <row r="74" spans="1:91" ht="44.25">
      <c r="A74" s="1971"/>
      <c r="B74" s="3395" t="s">
        <v>762</v>
      </c>
      <c r="C74" s="3396" t="s">
        <v>2424</v>
      </c>
      <c r="D74" s="3491" t="s">
        <v>762</v>
      </c>
      <c r="E74" s="3398" t="s">
        <v>1210</v>
      </c>
      <c r="F74" s="3396" t="s">
        <v>2424</v>
      </c>
      <c r="G74" s="3492" t="s">
        <v>1210</v>
      </c>
      <c r="H74" s="3400">
        <v>21</v>
      </c>
      <c r="I74" s="3396" t="s">
        <v>2424</v>
      </c>
      <c r="J74" s="3492">
        <v>21</v>
      </c>
      <c r="K74" s="3400">
        <v>47</v>
      </c>
      <c r="L74" s="3396" t="s">
        <v>2424</v>
      </c>
      <c r="M74" s="3493">
        <v>47</v>
      </c>
      <c r="N74" s="1971"/>
      <c r="O74" s="3395" t="s">
        <v>762</v>
      </c>
      <c r="P74" s="3396" t="s">
        <v>2424</v>
      </c>
      <c r="Q74" s="3494" t="s">
        <v>762</v>
      </c>
      <c r="R74" s="3398" t="s">
        <v>1210</v>
      </c>
      <c r="S74" s="3396" t="s">
        <v>2424</v>
      </c>
      <c r="T74" s="3495" t="s">
        <v>1210</v>
      </c>
      <c r="U74" s="3400">
        <v>21</v>
      </c>
      <c r="V74" s="3396" t="s">
        <v>2424</v>
      </c>
      <c r="W74" s="3494">
        <v>21</v>
      </c>
      <c r="X74" s="3400">
        <v>47</v>
      </c>
      <c r="Y74" s="3396" t="s">
        <v>2424</v>
      </c>
      <c r="Z74" s="3496">
        <v>47</v>
      </c>
      <c r="AA74" s="1971"/>
      <c r="AB74" s="1971"/>
      <c r="AC74" s="1971"/>
      <c r="AG74" s="3528" t="s">
        <v>4</v>
      </c>
      <c r="AI74" s="3525" t="s">
        <v>653</v>
      </c>
      <c r="AJ74" s="3514"/>
      <c r="AK74" s="3519" t="s">
        <v>4</v>
      </c>
      <c r="AM74" s="3520" t="s">
        <v>667</v>
      </c>
      <c r="AO74" s="3527"/>
      <c r="AQ74" s="3522" t="s">
        <v>4</v>
      </c>
      <c r="AS74" s="3523" t="s">
        <v>4</v>
      </c>
      <c r="AU74" s="3524" t="s">
        <v>4</v>
      </c>
      <c r="BE74" s="3450"/>
      <c r="BF74" s="3450"/>
      <c r="BG74" s="3450"/>
      <c r="BH74" s="3450"/>
      <c r="BI74" s="3450"/>
      <c r="BJ74" s="3450"/>
      <c r="BK74" s="3450"/>
      <c r="BL74" s="3450"/>
      <c r="BM74" s="3450"/>
      <c r="BN74" s="3450"/>
      <c r="BO74" s="3450"/>
      <c r="BP74" s="3450"/>
      <c r="BQ74" s="3450"/>
      <c r="BR74" s="3450"/>
      <c r="BS74" s="3450"/>
      <c r="BT74" s="3450"/>
      <c r="BU74" s="3450"/>
      <c r="BV74" s="3450"/>
      <c r="BW74" s="3450"/>
      <c r="BX74" s="3450"/>
      <c r="BY74" s="3450"/>
      <c r="BZ74" s="3450"/>
      <c r="CA74" s="3450"/>
      <c r="CB74" s="3450"/>
      <c r="CC74" s="3450"/>
      <c r="CD74" s="3450"/>
      <c r="CE74" s="3450"/>
      <c r="CF74" s="3450"/>
      <c r="CG74" s="3450"/>
      <c r="CH74" s="3450"/>
      <c r="CI74" s="3450"/>
      <c r="CJ74" s="3450"/>
      <c r="CK74" s="3450"/>
      <c r="CL74" s="3450"/>
      <c r="CM74" s="3450"/>
    </row>
    <row r="75" spans="1:91" ht="44.25">
      <c r="A75" s="1971"/>
      <c r="B75" s="3395" t="s">
        <v>782</v>
      </c>
      <c r="C75" s="3396" t="s">
        <v>2424</v>
      </c>
      <c r="D75" s="3491" t="s">
        <v>782</v>
      </c>
      <c r="E75" s="3398" t="s">
        <v>2528</v>
      </c>
      <c r="F75" s="3396" t="s">
        <v>2424</v>
      </c>
      <c r="G75" s="3492" t="s">
        <v>2528</v>
      </c>
      <c r="H75" s="3400">
        <v>22</v>
      </c>
      <c r="I75" s="3396" t="s">
        <v>2424</v>
      </c>
      <c r="J75" s="3492">
        <v>22</v>
      </c>
      <c r="K75" s="3400">
        <v>48</v>
      </c>
      <c r="L75" s="3396" t="s">
        <v>2424</v>
      </c>
      <c r="M75" s="3493">
        <v>48</v>
      </c>
      <c r="N75" s="1971"/>
      <c r="O75" s="3395" t="s">
        <v>782</v>
      </c>
      <c r="P75" s="3396" t="s">
        <v>2424</v>
      </c>
      <c r="Q75" s="3494" t="s">
        <v>782</v>
      </c>
      <c r="R75" s="3398" t="s">
        <v>2528</v>
      </c>
      <c r="S75" s="3396" t="s">
        <v>2424</v>
      </c>
      <c r="T75" s="3495" t="s">
        <v>2528</v>
      </c>
      <c r="U75" s="3400">
        <v>22</v>
      </c>
      <c r="V75" s="3396" t="s">
        <v>2424</v>
      </c>
      <c r="W75" s="3494">
        <v>22</v>
      </c>
      <c r="X75" s="3400">
        <v>48</v>
      </c>
      <c r="Y75" s="3396" t="s">
        <v>2424</v>
      </c>
      <c r="Z75" s="3496">
        <v>48</v>
      </c>
      <c r="AA75" s="1971"/>
      <c r="AB75" s="1971"/>
      <c r="AC75" s="1971"/>
      <c r="AG75" s="3529" t="s">
        <v>5</v>
      </c>
      <c r="AI75" s="3526" t="s">
        <v>681</v>
      </c>
      <c r="AJ75" s="3514"/>
      <c r="AK75" s="3519" t="s">
        <v>5</v>
      </c>
      <c r="AM75" s="3520" t="s">
        <v>681</v>
      </c>
      <c r="AO75" s="3530" t="s">
        <v>653</v>
      </c>
      <c r="AQ75" s="3522" t="s">
        <v>5</v>
      </c>
      <c r="AS75" s="3523" t="s">
        <v>5</v>
      </c>
      <c r="AU75" s="3524" t="s">
        <v>5</v>
      </c>
      <c r="BE75" s="3450"/>
      <c r="BF75" s="3450"/>
      <c r="BG75" s="3450"/>
      <c r="BH75" s="3450"/>
      <c r="BI75" s="3450"/>
      <c r="BJ75" s="3450"/>
      <c r="BK75" s="3450"/>
      <c r="BL75" s="3450"/>
      <c r="BM75" s="3450"/>
      <c r="BN75" s="3450"/>
      <c r="BO75" s="3450"/>
      <c r="BP75" s="3450"/>
      <c r="BQ75" s="3450"/>
      <c r="BR75" s="3450"/>
      <c r="BS75" s="3450"/>
      <c r="BT75" s="3450"/>
      <c r="BU75" s="3450"/>
      <c r="BV75" s="3450"/>
      <c r="BW75" s="3450"/>
      <c r="BX75" s="3450"/>
      <c r="BY75" s="3450"/>
      <c r="BZ75" s="3450"/>
      <c r="CA75" s="3450"/>
      <c r="CB75" s="3450"/>
      <c r="CC75" s="3450"/>
      <c r="CD75" s="3450"/>
      <c r="CE75" s="3450"/>
      <c r="CF75" s="3450"/>
      <c r="CG75" s="3450"/>
      <c r="CH75" s="3450"/>
      <c r="CI75" s="3450"/>
      <c r="CJ75" s="3450"/>
      <c r="CK75" s="3450"/>
      <c r="CL75" s="3450"/>
      <c r="CM75" s="3450"/>
    </row>
    <row r="76" spans="1:91" ht="44.25">
      <c r="A76" s="1971"/>
      <c r="B76" s="3395" t="s">
        <v>2529</v>
      </c>
      <c r="C76" s="3396" t="s">
        <v>2424</v>
      </c>
      <c r="D76" s="3491" t="s">
        <v>2529</v>
      </c>
      <c r="E76" s="3398" t="s">
        <v>2530</v>
      </c>
      <c r="F76" s="3396" t="s">
        <v>2424</v>
      </c>
      <c r="G76" s="3492" t="s">
        <v>2530</v>
      </c>
      <c r="H76" s="3400">
        <v>23</v>
      </c>
      <c r="I76" s="3396" t="s">
        <v>2424</v>
      </c>
      <c r="J76" s="3492">
        <v>23</v>
      </c>
      <c r="K76" s="3400">
        <v>49</v>
      </c>
      <c r="L76" s="3396" t="s">
        <v>2424</v>
      </c>
      <c r="M76" s="3493">
        <v>49</v>
      </c>
      <c r="N76" s="1971"/>
      <c r="O76" s="3395" t="s">
        <v>2529</v>
      </c>
      <c r="P76" s="3396" t="s">
        <v>2424</v>
      </c>
      <c r="Q76" s="3494" t="s">
        <v>2529</v>
      </c>
      <c r="R76" s="3398" t="s">
        <v>2530</v>
      </c>
      <c r="S76" s="3396" t="s">
        <v>2424</v>
      </c>
      <c r="T76" s="3495" t="s">
        <v>2530</v>
      </c>
      <c r="U76" s="3400">
        <v>23</v>
      </c>
      <c r="V76" s="3396" t="s">
        <v>2424</v>
      </c>
      <c r="W76" s="3494">
        <v>23</v>
      </c>
      <c r="X76" s="3400">
        <v>49</v>
      </c>
      <c r="Y76" s="3396" t="s">
        <v>2424</v>
      </c>
      <c r="Z76" s="3496">
        <v>49</v>
      </c>
      <c r="AA76" s="1971"/>
      <c r="AB76" s="1971"/>
      <c r="AC76" s="1971"/>
      <c r="AG76" s="3531" t="s">
        <v>7</v>
      </c>
      <c r="AI76" s="3526" t="s">
        <v>693</v>
      </c>
      <c r="AJ76" s="3514"/>
      <c r="AK76" s="3519" t="s">
        <v>7</v>
      </c>
      <c r="AM76" s="3520" t="s">
        <v>693</v>
      </c>
      <c r="AO76" s="3532" t="s">
        <v>681</v>
      </c>
      <c r="AQ76" s="3522" t="s">
        <v>7</v>
      </c>
      <c r="AS76" s="3523" t="s">
        <v>7</v>
      </c>
      <c r="AU76" s="3524" t="s">
        <v>7</v>
      </c>
      <c r="BE76" s="3450"/>
      <c r="BF76" s="3450"/>
      <c r="BG76" s="3450"/>
      <c r="BH76" s="3450"/>
      <c r="BI76" s="3450"/>
      <c r="BJ76" s="3450"/>
      <c r="BK76" s="3450"/>
      <c r="BL76" s="3450"/>
      <c r="BM76" s="3450"/>
      <c r="BN76" s="3450"/>
      <c r="BO76" s="3450"/>
      <c r="BP76" s="3450"/>
      <c r="BQ76" s="3450"/>
      <c r="BR76" s="3450"/>
      <c r="BS76" s="3450"/>
      <c r="BT76" s="3450"/>
      <c r="BU76" s="3450"/>
      <c r="BV76" s="3450"/>
      <c r="BW76" s="3450"/>
      <c r="BX76" s="3450"/>
      <c r="BY76" s="3450"/>
      <c r="BZ76" s="3450"/>
      <c r="CA76" s="3450"/>
      <c r="CB76" s="3450"/>
      <c r="CC76" s="3450"/>
      <c r="CD76" s="3450"/>
      <c r="CE76" s="3450"/>
      <c r="CF76" s="3450"/>
      <c r="CG76" s="3450"/>
      <c r="CH76" s="3450"/>
      <c r="CI76" s="3450"/>
      <c r="CJ76" s="3450"/>
      <c r="CK76" s="3450"/>
      <c r="CL76" s="3450"/>
      <c r="CM76" s="3450"/>
    </row>
    <row r="77" spans="1:91" ht="44.25">
      <c r="A77" s="1971"/>
      <c r="B77" s="3395" t="s">
        <v>1208</v>
      </c>
      <c r="C77" s="3396" t="s">
        <v>2424</v>
      </c>
      <c r="D77" s="3491" t="s">
        <v>1208</v>
      </c>
      <c r="E77" s="3398" t="s">
        <v>2531</v>
      </c>
      <c r="F77" s="3396" t="s">
        <v>2424</v>
      </c>
      <c r="G77" s="3492" t="s">
        <v>2531</v>
      </c>
      <c r="H77" s="3400">
        <v>24</v>
      </c>
      <c r="I77" s="3396" t="s">
        <v>2424</v>
      </c>
      <c r="J77" s="3492">
        <v>24</v>
      </c>
      <c r="K77" s="3400">
        <v>50</v>
      </c>
      <c r="L77" s="3396" t="s">
        <v>2424</v>
      </c>
      <c r="M77" s="3493">
        <v>50</v>
      </c>
      <c r="N77" s="1971"/>
      <c r="O77" s="3395" t="s">
        <v>1208</v>
      </c>
      <c r="P77" s="3396" t="s">
        <v>2424</v>
      </c>
      <c r="Q77" s="3494" t="s">
        <v>1208</v>
      </c>
      <c r="R77" s="3398" t="s">
        <v>2531</v>
      </c>
      <c r="S77" s="3396" t="s">
        <v>2424</v>
      </c>
      <c r="T77" s="3495" t="s">
        <v>2531</v>
      </c>
      <c r="U77" s="3400">
        <v>24</v>
      </c>
      <c r="V77" s="3396" t="s">
        <v>2424</v>
      </c>
      <c r="W77" s="3494">
        <v>24</v>
      </c>
      <c r="X77" s="3400">
        <v>50</v>
      </c>
      <c r="Y77" s="3396" t="s">
        <v>2424</v>
      </c>
      <c r="Z77" s="3496">
        <v>50</v>
      </c>
      <c r="AA77" s="1971"/>
      <c r="AB77" s="1971"/>
      <c r="AC77" s="1971"/>
      <c r="AG77" s="3533" t="s">
        <v>8</v>
      </c>
      <c r="AI77" s="3526" t="s">
        <v>708</v>
      </c>
      <c r="AJ77" s="3514"/>
      <c r="AK77" s="3519" t="s">
        <v>8</v>
      </c>
      <c r="AM77" s="3520" t="s">
        <v>708</v>
      </c>
      <c r="AO77" s="3534" t="s">
        <v>693</v>
      </c>
      <c r="AQ77" s="3522" t="s">
        <v>8</v>
      </c>
      <c r="AS77" s="3523" t="s">
        <v>8</v>
      </c>
      <c r="AU77" s="3524" t="s">
        <v>8</v>
      </c>
      <c r="BE77" s="3450"/>
      <c r="BF77" s="3450"/>
      <c r="BG77" s="3450"/>
      <c r="BH77" s="3450"/>
      <c r="BI77" s="3450"/>
      <c r="BJ77" s="3450"/>
      <c r="BK77" s="3450"/>
      <c r="BL77" s="3450"/>
      <c r="BM77" s="3450"/>
      <c r="BN77" s="3450"/>
      <c r="BO77" s="3450"/>
      <c r="BP77" s="3450"/>
      <c r="BQ77" s="3450"/>
      <c r="BR77" s="3450"/>
      <c r="BS77" s="3450"/>
      <c r="BT77" s="3450"/>
      <c r="BU77" s="3450"/>
      <c r="BV77" s="3450"/>
      <c r="BW77" s="3450"/>
      <c r="BX77" s="3450"/>
      <c r="BY77" s="3450"/>
      <c r="BZ77" s="3450"/>
      <c r="CA77" s="3450"/>
      <c r="CB77" s="3450"/>
      <c r="CC77" s="3450"/>
      <c r="CD77" s="3450"/>
      <c r="CE77" s="3450"/>
      <c r="CF77" s="3450"/>
      <c r="CG77" s="3450"/>
      <c r="CH77" s="3450"/>
      <c r="CI77" s="3450"/>
      <c r="CJ77" s="3450"/>
      <c r="CK77" s="3450"/>
      <c r="CL77" s="3450"/>
      <c r="CM77" s="3450"/>
    </row>
    <row r="78" spans="1:91" ht="44.25">
      <c r="A78" s="1971"/>
      <c r="B78" s="3395" t="s">
        <v>2520</v>
      </c>
      <c r="C78" s="3396" t="s">
        <v>2424</v>
      </c>
      <c r="D78" s="3491" t="s">
        <v>2520</v>
      </c>
      <c r="E78" s="3398" t="s">
        <v>2525</v>
      </c>
      <c r="F78" s="3396" t="s">
        <v>2424</v>
      </c>
      <c r="G78" s="3492" t="s">
        <v>2525</v>
      </c>
      <c r="H78" s="3400">
        <v>25</v>
      </c>
      <c r="I78" s="3396" t="s">
        <v>2424</v>
      </c>
      <c r="J78" s="3492">
        <v>25</v>
      </c>
      <c r="K78" s="3400">
        <v>51</v>
      </c>
      <c r="L78" s="3396" t="s">
        <v>2424</v>
      </c>
      <c r="M78" s="3493">
        <v>51</v>
      </c>
      <c r="N78" s="1971"/>
      <c r="O78" s="3395" t="s">
        <v>2520</v>
      </c>
      <c r="P78" s="3396" t="s">
        <v>2424</v>
      </c>
      <c r="Q78" s="3494" t="s">
        <v>2520</v>
      </c>
      <c r="R78" s="3398" t="s">
        <v>2525</v>
      </c>
      <c r="S78" s="3396" t="s">
        <v>2424</v>
      </c>
      <c r="T78" s="3495" t="s">
        <v>2525</v>
      </c>
      <c r="U78" s="3400">
        <v>25</v>
      </c>
      <c r="V78" s="3396" t="s">
        <v>2424</v>
      </c>
      <c r="W78" s="3494">
        <v>25</v>
      </c>
      <c r="X78" s="3400">
        <v>51</v>
      </c>
      <c r="Y78" s="3396" t="s">
        <v>2424</v>
      </c>
      <c r="Z78" s="3496">
        <v>51</v>
      </c>
      <c r="AA78" s="1971"/>
      <c r="AB78" s="1971"/>
      <c r="AC78" s="1971"/>
      <c r="AG78" s="3535" t="s">
        <v>9</v>
      </c>
      <c r="AI78" s="3526" t="s">
        <v>720</v>
      </c>
      <c r="AJ78" s="3514"/>
      <c r="AK78" s="3519" t="s">
        <v>9</v>
      </c>
      <c r="AM78" s="3520" t="s">
        <v>720</v>
      </c>
      <c r="AO78" s="3536" t="s">
        <v>708</v>
      </c>
      <c r="AQ78" s="3522" t="s">
        <v>9</v>
      </c>
      <c r="AS78" s="3523" t="s">
        <v>9</v>
      </c>
      <c r="AU78" s="3524" t="s">
        <v>9</v>
      </c>
      <c r="BE78" s="3450"/>
      <c r="BF78" s="3450"/>
      <c r="BG78" s="3450"/>
      <c r="BH78" s="3450"/>
      <c r="BI78" s="3450"/>
      <c r="BJ78" s="3450"/>
      <c r="BK78" s="3450"/>
      <c r="BL78" s="3450"/>
      <c r="BM78" s="3450"/>
      <c r="BN78" s="3450"/>
      <c r="BO78" s="3450"/>
      <c r="BP78" s="3450"/>
      <c r="BQ78" s="3450"/>
      <c r="BR78" s="3450"/>
      <c r="BS78" s="3450"/>
      <c r="BT78" s="3450"/>
      <c r="BU78" s="3450"/>
      <c r="BV78" s="3450"/>
      <c r="BW78" s="3450"/>
      <c r="BX78" s="3450"/>
      <c r="BY78" s="3450"/>
      <c r="BZ78" s="3450"/>
      <c r="CA78" s="3450"/>
      <c r="CB78" s="3450"/>
      <c r="CC78" s="3450"/>
      <c r="CD78" s="3450"/>
      <c r="CE78" s="3450"/>
      <c r="CF78" s="3450"/>
      <c r="CG78" s="3450"/>
      <c r="CH78" s="3450"/>
      <c r="CI78" s="3450"/>
      <c r="CJ78" s="3450"/>
      <c r="CK78" s="3450"/>
      <c r="CL78" s="3450"/>
      <c r="CM78" s="3450"/>
    </row>
    <row r="79" spans="1:91" ht="44.25">
      <c r="A79" s="1971"/>
      <c r="B79" s="3395" t="s">
        <v>893</v>
      </c>
      <c r="C79" s="3396" t="s">
        <v>2424</v>
      </c>
      <c r="D79" s="3491" t="s">
        <v>893</v>
      </c>
      <c r="E79" s="3398" t="s">
        <v>2524</v>
      </c>
      <c r="F79" s="3396" t="s">
        <v>2424</v>
      </c>
      <c r="G79" s="3492" t="s">
        <v>2524</v>
      </c>
      <c r="H79" s="3400">
        <v>26</v>
      </c>
      <c r="I79" s="3396" t="s">
        <v>2424</v>
      </c>
      <c r="J79" s="3492">
        <v>26</v>
      </c>
      <c r="K79" s="3400">
        <v>52</v>
      </c>
      <c r="L79" s="3396" t="s">
        <v>2424</v>
      </c>
      <c r="M79" s="3493">
        <v>52</v>
      </c>
      <c r="N79" s="1971"/>
      <c r="O79" s="3395" t="s">
        <v>893</v>
      </c>
      <c r="P79" s="3396" t="s">
        <v>2424</v>
      </c>
      <c r="Q79" s="3494" t="s">
        <v>893</v>
      </c>
      <c r="R79" s="3398" t="s">
        <v>2524</v>
      </c>
      <c r="S79" s="3396" t="s">
        <v>2424</v>
      </c>
      <c r="T79" s="3495" t="s">
        <v>2524</v>
      </c>
      <c r="U79" s="3400">
        <v>26</v>
      </c>
      <c r="V79" s="3396" t="s">
        <v>2424</v>
      </c>
      <c r="W79" s="3494">
        <v>26</v>
      </c>
      <c r="X79" s="3400">
        <v>52</v>
      </c>
      <c r="Y79" s="3396" t="s">
        <v>2424</v>
      </c>
      <c r="Z79" s="3496">
        <v>52</v>
      </c>
      <c r="AA79" s="1971"/>
      <c r="AB79" s="1971"/>
      <c r="AC79" s="1971"/>
      <c r="AG79" s="3537" t="s">
        <v>10</v>
      </c>
      <c r="AI79" s="3526" t="s">
        <v>812</v>
      </c>
      <c r="AJ79" s="3514"/>
      <c r="AK79" s="3519" t="s">
        <v>10</v>
      </c>
      <c r="AM79" s="3520" t="s">
        <v>812</v>
      </c>
      <c r="AO79" s="3538" t="s">
        <v>720</v>
      </c>
      <c r="AQ79" s="3522" t="s">
        <v>10</v>
      </c>
      <c r="AS79" s="3523" t="s">
        <v>10</v>
      </c>
      <c r="AU79" s="3524" t="s">
        <v>10</v>
      </c>
      <c r="BE79" s="3450"/>
      <c r="BF79" s="3450"/>
      <c r="BG79" s="3450"/>
      <c r="BH79" s="3450"/>
      <c r="BI79" s="3450"/>
      <c r="BJ79" s="3450"/>
      <c r="BK79" s="3450"/>
      <c r="BL79" s="3450"/>
      <c r="BM79" s="3450"/>
      <c r="BN79" s="3450"/>
      <c r="BO79" s="3450"/>
      <c r="BP79" s="3450"/>
      <c r="BQ79" s="3450"/>
      <c r="BR79" s="3450"/>
      <c r="BS79" s="3450"/>
      <c r="BT79" s="3450"/>
      <c r="BU79" s="3450"/>
      <c r="BV79" s="3450"/>
      <c r="BW79" s="3450"/>
      <c r="BX79" s="3450"/>
      <c r="BY79" s="3450"/>
      <c r="BZ79" s="3450"/>
      <c r="CA79" s="3450"/>
      <c r="CB79" s="3450"/>
      <c r="CC79" s="3450"/>
      <c r="CD79" s="3450"/>
      <c r="CE79" s="3450"/>
      <c r="CF79" s="3450"/>
      <c r="CG79" s="3450"/>
      <c r="CH79" s="3450"/>
      <c r="CI79" s="3450"/>
      <c r="CJ79" s="3450"/>
      <c r="CK79" s="3450"/>
      <c r="CL79" s="3450"/>
      <c r="CM79" s="3450"/>
    </row>
    <row r="80" spans="1:91" ht="44.25">
      <c r="A80" s="1971"/>
      <c r="B80" s="3395" t="s">
        <v>1188</v>
      </c>
      <c r="C80" s="3396" t="s">
        <v>2424</v>
      </c>
      <c r="D80" s="3491" t="s">
        <v>1188</v>
      </c>
      <c r="E80" s="3398" t="s">
        <v>141</v>
      </c>
      <c r="F80" s="3396" t="s">
        <v>2424</v>
      </c>
      <c r="G80" s="3492" t="s">
        <v>141</v>
      </c>
      <c r="H80" s="3400" t="s">
        <v>2522</v>
      </c>
      <c r="I80" s="3396" t="s">
        <v>2424</v>
      </c>
      <c r="J80" s="3491" t="s">
        <v>2522</v>
      </c>
      <c r="K80" s="3400" t="s">
        <v>2532</v>
      </c>
      <c r="L80" s="3396" t="s">
        <v>2424</v>
      </c>
      <c r="M80" s="3493" t="s">
        <v>2532</v>
      </c>
      <c r="N80" s="1971"/>
      <c r="O80" s="3395" t="s">
        <v>1188</v>
      </c>
      <c r="P80" s="3396" t="s">
        <v>2424</v>
      </c>
      <c r="Q80" s="3494" t="s">
        <v>1188</v>
      </c>
      <c r="R80" s="3398" t="s">
        <v>141</v>
      </c>
      <c r="S80" s="3396" t="s">
        <v>2424</v>
      </c>
      <c r="T80" s="3495" t="s">
        <v>141</v>
      </c>
      <c r="U80" s="3400" t="s">
        <v>2522</v>
      </c>
      <c r="V80" s="3396" t="s">
        <v>2424</v>
      </c>
      <c r="W80" s="3494" t="s">
        <v>2522</v>
      </c>
      <c r="X80" s="3400" t="s">
        <v>2532</v>
      </c>
      <c r="Y80" s="3396" t="s">
        <v>2424</v>
      </c>
      <c r="Z80" s="3496" t="s">
        <v>2532</v>
      </c>
      <c r="AA80" s="1971"/>
      <c r="AB80" s="1971"/>
      <c r="AC80" s="1971"/>
      <c r="AG80" s="3539" t="s">
        <v>12</v>
      </c>
      <c r="AI80" s="3526" t="s">
        <v>820</v>
      </c>
      <c r="AJ80" s="3514"/>
      <c r="AK80" s="3519" t="s">
        <v>12</v>
      </c>
      <c r="AM80" s="3520" t="s">
        <v>820</v>
      </c>
      <c r="AO80" s="3540" t="s">
        <v>812</v>
      </c>
      <c r="AQ80" s="3522" t="s">
        <v>12</v>
      </c>
      <c r="AS80" s="3523" t="s">
        <v>12</v>
      </c>
      <c r="AU80" s="3524" t="s">
        <v>12</v>
      </c>
      <c r="BE80" s="3450"/>
      <c r="BF80" s="3450"/>
      <c r="BG80" s="3450"/>
      <c r="BH80" s="3450"/>
      <c r="BI80" s="3450"/>
      <c r="BJ80" s="3450"/>
      <c r="BK80" s="3450"/>
      <c r="BL80" s="3450"/>
      <c r="BM80" s="3450"/>
      <c r="BN80" s="3450"/>
      <c r="BO80" s="3450"/>
      <c r="BP80" s="3450"/>
      <c r="BQ80" s="3450"/>
      <c r="BR80" s="3450"/>
      <c r="BS80" s="3450"/>
      <c r="BT80" s="3450"/>
      <c r="BU80" s="3450"/>
      <c r="BV80" s="3450"/>
      <c r="BW80" s="3450"/>
      <c r="BX80" s="3450"/>
      <c r="BY80" s="3450"/>
      <c r="BZ80" s="3450"/>
      <c r="CA80" s="3450"/>
      <c r="CB80" s="3450"/>
      <c r="CC80" s="3450"/>
      <c r="CD80" s="3450"/>
      <c r="CE80" s="3450"/>
      <c r="CF80" s="3450"/>
      <c r="CG80" s="3450"/>
      <c r="CH80" s="3450"/>
      <c r="CI80" s="3450"/>
      <c r="CJ80" s="3450"/>
      <c r="CK80" s="3450"/>
      <c r="CL80" s="3450"/>
      <c r="CM80" s="3450"/>
    </row>
    <row r="81" spans="1:91" ht="44.25">
      <c r="A81" s="1971"/>
      <c r="B81" s="3395" t="s">
        <v>2451</v>
      </c>
      <c r="C81" s="3396" t="s">
        <v>2424</v>
      </c>
      <c r="D81" s="3491" t="s">
        <v>2451</v>
      </c>
      <c r="E81" s="3398" t="s">
        <v>1186</v>
      </c>
      <c r="F81" s="3396" t="s">
        <v>2424</v>
      </c>
      <c r="G81" s="3492" t="s">
        <v>1186</v>
      </c>
      <c r="H81" s="3400" t="s">
        <v>292</v>
      </c>
      <c r="I81" s="3396" t="s">
        <v>2424</v>
      </c>
      <c r="J81" s="3491" t="s">
        <v>292</v>
      </c>
      <c r="K81" s="3400" t="s">
        <v>2545</v>
      </c>
      <c r="L81" s="3396" t="s">
        <v>2424</v>
      </c>
      <c r="M81" s="3493" t="s">
        <v>2545</v>
      </c>
      <c r="N81" s="1971"/>
      <c r="O81" s="3395" t="s">
        <v>2451</v>
      </c>
      <c r="P81" s="3396" t="s">
        <v>2424</v>
      </c>
      <c r="Q81" s="3494" t="s">
        <v>2451</v>
      </c>
      <c r="R81" s="3398" t="s">
        <v>1186</v>
      </c>
      <c r="S81" s="3396" t="s">
        <v>2424</v>
      </c>
      <c r="T81" s="3495" t="s">
        <v>1186</v>
      </c>
      <c r="U81" s="3400" t="s">
        <v>292</v>
      </c>
      <c r="V81" s="3396" t="s">
        <v>2424</v>
      </c>
      <c r="W81" s="3494" t="s">
        <v>292</v>
      </c>
      <c r="X81" s="3400" t="s">
        <v>2545</v>
      </c>
      <c r="Y81" s="3396" t="s">
        <v>2424</v>
      </c>
      <c r="Z81" s="3496" t="s">
        <v>2545</v>
      </c>
      <c r="AA81" s="1971"/>
      <c r="AB81" s="1971"/>
      <c r="AC81" s="1971"/>
      <c r="AG81" s="3541" t="s">
        <v>833</v>
      </c>
      <c r="AI81" s="3526" t="s">
        <v>828</v>
      </c>
      <c r="AJ81" s="3514"/>
      <c r="AK81" s="3519" t="s">
        <v>833</v>
      </c>
      <c r="AM81" s="3520" t="s">
        <v>828</v>
      </c>
      <c r="AO81" s="3542" t="s">
        <v>820</v>
      </c>
      <c r="AQ81" s="3522" t="s">
        <v>833</v>
      </c>
      <c r="AS81" s="3523" t="s">
        <v>833</v>
      </c>
      <c r="AU81" s="3524" t="s">
        <v>833</v>
      </c>
      <c r="BE81" s="3450"/>
      <c r="BF81" s="3450"/>
      <c r="BG81" s="3450"/>
      <c r="BH81" s="3450"/>
      <c r="BI81" s="3450"/>
      <c r="BJ81" s="3450"/>
      <c r="BK81" s="3450"/>
      <c r="BL81" s="3450"/>
      <c r="BM81" s="3450"/>
      <c r="BN81" s="3450"/>
      <c r="BO81" s="3450"/>
      <c r="BP81" s="3450"/>
      <c r="BQ81" s="3450"/>
      <c r="BR81" s="3450"/>
      <c r="BS81" s="3450"/>
      <c r="BT81" s="3450"/>
      <c r="BU81" s="3450"/>
      <c r="BV81" s="3450"/>
      <c r="BW81" s="3450"/>
      <c r="BX81" s="3450"/>
      <c r="BY81" s="3450"/>
      <c r="BZ81" s="3450"/>
      <c r="CA81" s="3450"/>
      <c r="CB81" s="3450"/>
      <c r="CC81" s="3450"/>
      <c r="CD81" s="3450"/>
      <c r="CE81" s="3450"/>
      <c r="CF81" s="3450"/>
      <c r="CG81" s="3450"/>
      <c r="CH81" s="3450"/>
      <c r="CI81" s="3450"/>
      <c r="CJ81" s="3450"/>
      <c r="CK81" s="3450"/>
      <c r="CL81" s="3450"/>
      <c r="CM81" s="3450"/>
    </row>
    <row r="82" spans="1:91" ht="44.25">
      <c r="A82" s="1971"/>
      <c r="B82" s="3395" t="s">
        <v>2459</v>
      </c>
      <c r="C82" s="3396" t="s">
        <v>2424</v>
      </c>
      <c r="D82" s="3491" t="s">
        <v>2459</v>
      </c>
      <c r="E82" s="3398" t="s">
        <v>2455</v>
      </c>
      <c r="F82" s="3396" t="s">
        <v>2424</v>
      </c>
      <c r="G82" s="3492" t="s">
        <v>2455</v>
      </c>
      <c r="H82" s="3400" t="s">
        <v>1138</v>
      </c>
      <c r="I82" s="3396" t="s">
        <v>2424</v>
      </c>
      <c r="J82" s="3491" t="s">
        <v>1138</v>
      </c>
      <c r="K82" s="3400" t="s">
        <v>2457</v>
      </c>
      <c r="L82" s="3396" t="s">
        <v>2424</v>
      </c>
      <c r="M82" s="3493" t="s">
        <v>2457</v>
      </c>
      <c r="N82" s="1971"/>
      <c r="O82" s="3395" t="s">
        <v>2459</v>
      </c>
      <c r="P82" s="3396" t="s">
        <v>2424</v>
      </c>
      <c r="Q82" s="3494" t="s">
        <v>2459</v>
      </c>
      <c r="R82" s="3398" t="s">
        <v>2455</v>
      </c>
      <c r="S82" s="3396" t="s">
        <v>2424</v>
      </c>
      <c r="T82" s="3495" t="s">
        <v>2455</v>
      </c>
      <c r="U82" s="3400" t="s">
        <v>1138</v>
      </c>
      <c r="V82" s="3396" t="s">
        <v>2424</v>
      </c>
      <c r="W82" s="3494" t="s">
        <v>1138</v>
      </c>
      <c r="X82" s="3400" t="s">
        <v>2457</v>
      </c>
      <c r="Y82" s="3396" t="s">
        <v>2424</v>
      </c>
      <c r="Z82" s="3496" t="s">
        <v>2457</v>
      </c>
      <c r="AA82" s="1971"/>
      <c r="AB82" s="1971"/>
      <c r="AC82" s="1971"/>
      <c r="AG82" s="3543" t="s">
        <v>840</v>
      </c>
      <c r="AI82" s="3526" t="s">
        <v>836</v>
      </c>
      <c r="AJ82" s="3514"/>
      <c r="AK82" s="3519" t="s">
        <v>840</v>
      </c>
      <c r="AM82" s="3520" t="s">
        <v>836</v>
      </c>
      <c r="AO82" s="3514"/>
      <c r="AQ82" s="3522" t="s">
        <v>840</v>
      </c>
      <c r="AS82" s="3523" t="s">
        <v>840</v>
      </c>
      <c r="AU82" s="3524" t="s">
        <v>840</v>
      </c>
      <c r="BE82" s="3450"/>
      <c r="BF82" s="3450"/>
      <c r="BG82" s="3450"/>
      <c r="BH82" s="3450"/>
      <c r="BI82" s="3450"/>
      <c r="BJ82" s="3450"/>
      <c r="BK82" s="3450"/>
      <c r="BL82" s="3450"/>
      <c r="BM82" s="3450"/>
      <c r="BN82" s="3450"/>
      <c r="BO82" s="3450"/>
      <c r="BP82" s="3450"/>
      <c r="BQ82" s="3450"/>
      <c r="BR82" s="3450"/>
      <c r="BS82" s="3450"/>
      <c r="BT82" s="3450"/>
      <c r="BU82" s="3450"/>
      <c r="BV82" s="3450"/>
      <c r="BW82" s="3450"/>
      <c r="BX82" s="3450"/>
      <c r="BY82" s="3450"/>
      <c r="BZ82" s="3450"/>
      <c r="CA82" s="3450"/>
      <c r="CB82" s="3450"/>
      <c r="CC82" s="3450"/>
      <c r="CD82" s="3450"/>
      <c r="CE82" s="3450"/>
      <c r="CF82" s="3450"/>
      <c r="CG82" s="3450"/>
      <c r="CH82" s="3450"/>
      <c r="CI82" s="3450"/>
      <c r="CJ82" s="3450"/>
      <c r="CK82" s="3450"/>
      <c r="CL82" s="3450"/>
      <c r="CM82" s="3450"/>
    </row>
    <row r="83" spans="1:91" ht="44.25">
      <c r="A83" s="1971"/>
      <c r="B83" s="3395" t="s">
        <v>2558</v>
      </c>
      <c r="C83" s="3396" t="s">
        <v>2424</v>
      </c>
      <c r="D83" s="3491" t="s">
        <v>2558</v>
      </c>
      <c r="E83" s="3398" t="s">
        <v>2466</v>
      </c>
      <c r="F83" s="3396" t="s">
        <v>2424</v>
      </c>
      <c r="G83" s="3492" t="s">
        <v>2466</v>
      </c>
      <c r="H83" s="3400" t="s">
        <v>437</v>
      </c>
      <c r="I83" s="3396" t="s">
        <v>2424</v>
      </c>
      <c r="J83" s="3491" t="s">
        <v>437</v>
      </c>
      <c r="K83" s="3400" t="s">
        <v>1392</v>
      </c>
      <c r="L83" s="3396" t="s">
        <v>2424</v>
      </c>
      <c r="M83" s="3493" t="s">
        <v>1392</v>
      </c>
      <c r="N83" s="1971"/>
      <c r="O83" s="3395" t="s">
        <v>2558</v>
      </c>
      <c r="P83" s="3396" t="s">
        <v>2424</v>
      </c>
      <c r="Q83" s="3494" t="s">
        <v>2558</v>
      </c>
      <c r="R83" s="3398" t="s">
        <v>2466</v>
      </c>
      <c r="S83" s="3396" t="s">
        <v>2424</v>
      </c>
      <c r="T83" s="3495" t="s">
        <v>2466</v>
      </c>
      <c r="U83" s="3400" t="s">
        <v>437</v>
      </c>
      <c r="V83" s="3396" t="s">
        <v>2424</v>
      </c>
      <c r="W83" s="3494" t="s">
        <v>437</v>
      </c>
      <c r="X83" s="3400" t="s">
        <v>1392</v>
      </c>
      <c r="Y83" s="3396" t="s">
        <v>2424</v>
      </c>
      <c r="Z83" s="3496" t="s">
        <v>1392</v>
      </c>
      <c r="AA83" s="1971"/>
      <c r="AB83" s="1971"/>
      <c r="AC83" s="1971"/>
      <c r="AG83" s="3544" t="s">
        <v>862</v>
      </c>
      <c r="AI83" s="3526" t="s">
        <v>843</v>
      </c>
      <c r="AJ83" s="3514"/>
      <c r="AK83" s="3519" t="s">
        <v>862</v>
      </c>
      <c r="AM83" s="3520" t="s">
        <v>843</v>
      </c>
      <c r="AO83" s="3514"/>
      <c r="AQ83" s="3522" t="s">
        <v>862</v>
      </c>
      <c r="AS83" s="3523" t="s">
        <v>862</v>
      </c>
      <c r="AU83" s="3524" t="s">
        <v>862</v>
      </c>
      <c r="BE83" s="3450"/>
      <c r="BF83" s="3450"/>
      <c r="BG83" s="3450"/>
      <c r="BH83" s="3450"/>
      <c r="BI83" s="3450"/>
      <c r="BJ83" s="3450"/>
      <c r="BK83" s="3450"/>
      <c r="BL83" s="3450"/>
      <c r="BM83" s="3450"/>
      <c r="BN83" s="3450"/>
      <c r="BO83" s="3450"/>
      <c r="BP83" s="3450"/>
      <c r="BQ83" s="3450"/>
      <c r="BR83" s="3450"/>
      <c r="BS83" s="3450"/>
      <c r="BT83" s="3450"/>
      <c r="BU83" s="3450"/>
      <c r="BV83" s="3450"/>
      <c r="BW83" s="3450"/>
      <c r="BX83" s="3450"/>
      <c r="BY83" s="3450"/>
      <c r="BZ83" s="3450"/>
      <c r="CA83" s="3450"/>
      <c r="CB83" s="3450"/>
      <c r="CC83" s="3450"/>
      <c r="CD83" s="3450"/>
      <c r="CE83" s="3450"/>
      <c r="CF83" s="3450"/>
      <c r="CG83" s="3450"/>
      <c r="CH83" s="3450"/>
      <c r="CI83" s="3450"/>
      <c r="CJ83" s="3450"/>
      <c r="CK83" s="3450"/>
      <c r="CL83" s="3450"/>
      <c r="CM83" s="3450"/>
    </row>
    <row r="84" spans="1:91" ht="44.25">
      <c r="A84" s="1971"/>
      <c r="B84" s="3395" t="s">
        <v>2463</v>
      </c>
      <c r="C84" s="3396" t="s">
        <v>2424</v>
      </c>
      <c r="D84" s="3491" t="s">
        <v>2463</v>
      </c>
      <c r="E84" s="3398" t="s">
        <v>2456</v>
      </c>
      <c r="F84" s="3396" t="s">
        <v>2424</v>
      </c>
      <c r="G84" s="3492" t="s">
        <v>2456</v>
      </c>
      <c r="H84" s="3400" t="s">
        <v>2559</v>
      </c>
      <c r="I84" s="3396" t="s">
        <v>2424</v>
      </c>
      <c r="J84" s="3491" t="s">
        <v>2559</v>
      </c>
      <c r="K84" s="3400" t="s">
        <v>2452</v>
      </c>
      <c r="L84" s="3396" t="s">
        <v>2424</v>
      </c>
      <c r="M84" s="3493" t="s">
        <v>2452</v>
      </c>
      <c r="N84" s="1971"/>
      <c r="O84" s="3395" t="s">
        <v>2463</v>
      </c>
      <c r="P84" s="3396" t="s">
        <v>2424</v>
      </c>
      <c r="Q84" s="3494" t="s">
        <v>2463</v>
      </c>
      <c r="R84" s="3398" t="s">
        <v>2456</v>
      </c>
      <c r="S84" s="3396" t="s">
        <v>2424</v>
      </c>
      <c r="T84" s="3495" t="s">
        <v>2456</v>
      </c>
      <c r="U84" s="3400" t="s">
        <v>2559</v>
      </c>
      <c r="V84" s="3396" t="s">
        <v>2424</v>
      </c>
      <c r="W84" s="3494" t="s">
        <v>2559</v>
      </c>
      <c r="X84" s="3400" t="s">
        <v>2452</v>
      </c>
      <c r="Y84" s="3396" t="s">
        <v>2424</v>
      </c>
      <c r="Z84" s="3496" t="s">
        <v>2452</v>
      </c>
      <c r="AA84" s="1971"/>
      <c r="AB84" s="1971"/>
      <c r="AC84" s="1971"/>
      <c r="AG84" s="3545" t="s">
        <v>877</v>
      </c>
      <c r="AI84" s="3526" t="s">
        <v>847</v>
      </c>
      <c r="AJ84" s="3514"/>
      <c r="AK84" s="3519" t="s">
        <v>877</v>
      </c>
      <c r="AM84" s="3520" t="s">
        <v>847</v>
      </c>
      <c r="AO84" s="3514"/>
      <c r="AQ84" s="3522" t="s">
        <v>877</v>
      </c>
      <c r="AS84" s="3523" t="s">
        <v>877</v>
      </c>
      <c r="AU84" s="3524" t="s">
        <v>877</v>
      </c>
    </row>
    <row r="85" spans="1:91" ht="44.25">
      <c r="A85" s="1971"/>
      <c r="B85" s="3395" t="s">
        <v>2465</v>
      </c>
      <c r="C85" s="3396" t="s">
        <v>2424</v>
      </c>
      <c r="D85" s="3491" t="s">
        <v>2465</v>
      </c>
      <c r="E85" s="3398" t="s">
        <v>2467</v>
      </c>
      <c r="F85" s="3396" t="s">
        <v>2424</v>
      </c>
      <c r="G85" s="3492" t="s">
        <v>2467</v>
      </c>
      <c r="H85" s="3400" t="s">
        <v>2560</v>
      </c>
      <c r="I85" s="3396" t="s">
        <v>2424</v>
      </c>
      <c r="J85" s="3491" t="s">
        <v>2560</v>
      </c>
      <c r="K85" s="3400" t="s">
        <v>1185</v>
      </c>
      <c r="L85" s="3396" t="s">
        <v>2424</v>
      </c>
      <c r="M85" s="3493" t="s">
        <v>1185</v>
      </c>
      <c r="N85" s="1971"/>
      <c r="O85" s="3395" t="s">
        <v>2465</v>
      </c>
      <c r="P85" s="3396" t="s">
        <v>2424</v>
      </c>
      <c r="Q85" s="3494" t="s">
        <v>2465</v>
      </c>
      <c r="R85" s="3398" t="s">
        <v>2467</v>
      </c>
      <c r="S85" s="3396" t="s">
        <v>2424</v>
      </c>
      <c r="T85" s="3495" t="s">
        <v>2467</v>
      </c>
      <c r="U85" s="3400" t="s">
        <v>2560</v>
      </c>
      <c r="V85" s="3396" t="s">
        <v>2424</v>
      </c>
      <c r="W85" s="3494" t="s">
        <v>2560</v>
      </c>
      <c r="X85" s="3400" t="s">
        <v>1185</v>
      </c>
      <c r="Y85" s="3396" t="s">
        <v>2424</v>
      </c>
      <c r="Z85" s="3496" t="s">
        <v>1185</v>
      </c>
      <c r="AA85" s="1971"/>
      <c r="AB85" s="1971"/>
      <c r="AC85" s="1971"/>
      <c r="AG85" s="3546" t="s">
        <v>884</v>
      </c>
      <c r="AI85" s="3526" t="s">
        <v>852</v>
      </c>
      <c r="AJ85" s="3514"/>
      <c r="AK85" s="3519" t="s">
        <v>884</v>
      </c>
      <c r="AM85" s="3520" t="s">
        <v>852</v>
      </c>
      <c r="AO85" s="3514"/>
      <c r="AQ85" s="3522" t="s">
        <v>884</v>
      </c>
      <c r="AS85" s="3523" t="s">
        <v>884</v>
      </c>
      <c r="AU85" s="3524" t="s">
        <v>884</v>
      </c>
    </row>
    <row r="86" spans="1:91" s="633" customFormat="1" ht="44.25">
      <c r="A86" s="1971"/>
      <c r="B86" s="3395" t="s">
        <v>2562</v>
      </c>
      <c r="C86" s="3396" t="s">
        <v>2424</v>
      </c>
      <c r="D86" s="3491" t="s">
        <v>2562</v>
      </c>
      <c r="E86" s="3398" t="s">
        <v>2454</v>
      </c>
      <c r="F86" s="3396" t="s">
        <v>2424</v>
      </c>
      <c r="G86" s="3492" t="s">
        <v>2454</v>
      </c>
      <c r="H86" s="3400" t="s">
        <v>2462</v>
      </c>
      <c r="I86" s="3396" t="s">
        <v>2424</v>
      </c>
      <c r="J86" s="3491" t="s">
        <v>2462</v>
      </c>
      <c r="K86" s="3400" t="s">
        <v>2563</v>
      </c>
      <c r="L86" s="3396" t="s">
        <v>2424</v>
      </c>
      <c r="M86" s="3493" t="s">
        <v>2563</v>
      </c>
      <c r="N86" s="1971"/>
      <c r="O86" s="3395" t="s">
        <v>2562</v>
      </c>
      <c r="P86" s="3396" t="s">
        <v>2424</v>
      </c>
      <c r="Q86" s="3494" t="s">
        <v>2562</v>
      </c>
      <c r="R86" s="3398" t="s">
        <v>2454</v>
      </c>
      <c r="S86" s="3396" t="s">
        <v>2424</v>
      </c>
      <c r="T86" s="3495" t="s">
        <v>2454</v>
      </c>
      <c r="U86" s="3400" t="s">
        <v>2462</v>
      </c>
      <c r="V86" s="3396" t="s">
        <v>2424</v>
      </c>
      <c r="W86" s="3494" t="s">
        <v>2462</v>
      </c>
      <c r="X86" s="3400" t="s">
        <v>2563</v>
      </c>
      <c r="Y86" s="3396" t="s">
        <v>2424</v>
      </c>
      <c r="Z86" s="3496" t="s">
        <v>2563</v>
      </c>
      <c r="AA86" s="1971"/>
      <c r="AB86" s="1971"/>
      <c r="AC86" s="1971"/>
      <c r="AG86" s="3547" t="s">
        <v>889</v>
      </c>
      <c r="AI86" s="3526" t="s">
        <v>860</v>
      </c>
      <c r="AJ86" s="3514"/>
      <c r="AK86" s="3519" t="s">
        <v>889</v>
      </c>
      <c r="AM86" s="3520" t="s">
        <v>860</v>
      </c>
      <c r="AO86" s="3514"/>
      <c r="AQ86" s="3522" t="s">
        <v>889</v>
      </c>
      <c r="AS86" s="3523" t="s">
        <v>889</v>
      </c>
      <c r="AU86" s="3524" t="s">
        <v>889</v>
      </c>
    </row>
    <row r="87" spans="1:91" s="633" customFormat="1" ht="44.25">
      <c r="A87" s="1971"/>
      <c r="B87" s="3395" t="s">
        <v>2564</v>
      </c>
      <c r="C87" s="3396" t="s">
        <v>2424</v>
      </c>
      <c r="D87" s="3491" t="s">
        <v>2564</v>
      </c>
      <c r="E87" s="3398" t="s">
        <v>2468</v>
      </c>
      <c r="F87" s="3396" t="s">
        <v>2424</v>
      </c>
      <c r="G87" s="3492" t="s">
        <v>2468</v>
      </c>
      <c r="H87" s="3400" t="s">
        <v>1357</v>
      </c>
      <c r="I87" s="3396" t="s">
        <v>2424</v>
      </c>
      <c r="J87" s="3491" t="s">
        <v>1357</v>
      </c>
      <c r="K87" s="3400" t="s">
        <v>249</v>
      </c>
      <c r="L87" s="3396" t="s">
        <v>2424</v>
      </c>
      <c r="M87" s="3493" t="s">
        <v>249</v>
      </c>
      <c r="N87" s="1971"/>
      <c r="O87" s="3395" t="s">
        <v>2564</v>
      </c>
      <c r="P87" s="3396" t="s">
        <v>2424</v>
      </c>
      <c r="Q87" s="3494" t="s">
        <v>2564</v>
      </c>
      <c r="R87" s="3398" t="s">
        <v>2468</v>
      </c>
      <c r="S87" s="3396" t="s">
        <v>2424</v>
      </c>
      <c r="T87" s="3495" t="s">
        <v>2468</v>
      </c>
      <c r="U87" s="3400" t="s">
        <v>1357</v>
      </c>
      <c r="V87" s="3396" t="s">
        <v>2424</v>
      </c>
      <c r="W87" s="3494" t="s">
        <v>1357</v>
      </c>
      <c r="X87" s="3400" t="s">
        <v>249</v>
      </c>
      <c r="Y87" s="3396" t="s">
        <v>2424</v>
      </c>
      <c r="Z87" s="3496" t="s">
        <v>249</v>
      </c>
      <c r="AA87" s="1971"/>
      <c r="AB87" s="1971"/>
      <c r="AC87" s="1971"/>
      <c r="AG87" s="3548" t="s">
        <v>894</v>
      </c>
      <c r="AI87" s="3526" t="s">
        <v>866</v>
      </c>
      <c r="AJ87" s="3514"/>
      <c r="AK87" s="3519" t="s">
        <v>894</v>
      </c>
      <c r="AM87" s="3520" t="s">
        <v>866</v>
      </c>
      <c r="AO87" s="3514"/>
      <c r="AQ87" s="3522" t="s">
        <v>894</v>
      </c>
      <c r="AS87" s="3523" t="s">
        <v>894</v>
      </c>
      <c r="AU87" s="3524" t="s">
        <v>894</v>
      </c>
    </row>
    <row r="88" spans="1:91" s="633" customFormat="1" ht="44.25">
      <c r="A88" s="1971"/>
      <c r="B88" s="3395"/>
      <c r="C88" s="3396" t="s">
        <v>2424</v>
      </c>
      <c r="D88" s="3491"/>
      <c r="E88" s="3398" t="s">
        <v>2458</v>
      </c>
      <c r="F88" s="3396" t="s">
        <v>2424</v>
      </c>
      <c r="G88" s="3492" t="s">
        <v>2458</v>
      </c>
      <c r="H88" s="3400" t="s">
        <v>2461</v>
      </c>
      <c r="I88" s="3396" t="s">
        <v>2424</v>
      </c>
      <c r="J88" s="3491" t="s">
        <v>2461</v>
      </c>
      <c r="K88" s="3400"/>
      <c r="L88" s="3396" t="s">
        <v>2424</v>
      </c>
      <c r="M88" s="3493"/>
      <c r="N88" s="1971"/>
      <c r="O88" s="3395"/>
      <c r="P88" s="3396" t="s">
        <v>2424</v>
      </c>
      <c r="Q88" s="3494"/>
      <c r="R88" s="3398" t="s">
        <v>2458</v>
      </c>
      <c r="S88" s="3396" t="s">
        <v>2424</v>
      </c>
      <c r="T88" s="3495" t="s">
        <v>2458</v>
      </c>
      <c r="U88" s="3400" t="s">
        <v>2461</v>
      </c>
      <c r="V88" s="3396" t="s">
        <v>2424</v>
      </c>
      <c r="W88" s="3494" t="s">
        <v>2461</v>
      </c>
      <c r="X88" s="3400"/>
      <c r="Y88" s="3396" t="s">
        <v>2424</v>
      </c>
      <c r="Z88" s="3496"/>
      <c r="AA88" s="1971"/>
      <c r="AB88" s="1971"/>
      <c r="AC88" s="1971"/>
      <c r="AG88" s="3549" t="s">
        <v>902</v>
      </c>
      <c r="AI88" s="3526" t="s">
        <v>872</v>
      </c>
      <c r="AJ88" s="3514"/>
      <c r="AK88" s="3519" t="s">
        <v>902</v>
      </c>
      <c r="AM88" s="3520" t="s">
        <v>872</v>
      </c>
      <c r="AO88" s="3514"/>
      <c r="AQ88" s="3522" t="s">
        <v>902</v>
      </c>
      <c r="AS88" s="3523" t="s">
        <v>902</v>
      </c>
      <c r="AU88" s="3524" t="s">
        <v>902</v>
      </c>
    </row>
    <row r="89" spans="1:91" s="633" customFormat="1" ht="18.75">
      <c r="A89" s="3550"/>
      <c r="B89" s="3551"/>
      <c r="C89" s="3552"/>
      <c r="D89" s="3552"/>
      <c r="E89" s="3552"/>
      <c r="F89" s="3552"/>
      <c r="G89" s="3552"/>
      <c r="H89" s="3552"/>
      <c r="I89" s="3552"/>
      <c r="J89" s="3552"/>
      <c r="K89" s="3552"/>
      <c r="L89" s="3552"/>
      <c r="M89" s="3553"/>
      <c r="N89" s="3554"/>
      <c r="O89" s="3551"/>
      <c r="P89" s="3552"/>
      <c r="Q89" s="3552"/>
      <c r="R89" s="3552"/>
      <c r="S89" s="3552"/>
      <c r="T89" s="3552"/>
      <c r="U89" s="3552"/>
      <c r="V89" s="3552"/>
      <c r="W89" s="3552"/>
      <c r="X89" s="3552"/>
      <c r="Y89" s="3552"/>
      <c r="Z89" s="3553"/>
      <c r="AA89" s="3554"/>
      <c r="AB89" s="3550"/>
      <c r="AC89" s="3550"/>
      <c r="AG89" s="3555" t="s">
        <v>906</v>
      </c>
      <c r="AI89" s="3526" t="s">
        <v>879</v>
      </c>
      <c r="AJ89" s="3514"/>
      <c r="AK89" s="3519" t="s">
        <v>906</v>
      </c>
      <c r="AM89" s="3520" t="s">
        <v>879</v>
      </c>
      <c r="AO89" s="3514"/>
      <c r="AQ89" s="3522" t="s">
        <v>906</v>
      </c>
      <c r="AS89" s="3523" t="s">
        <v>906</v>
      </c>
      <c r="AU89" s="3524" t="s">
        <v>906</v>
      </c>
    </row>
    <row r="90" spans="1:91" s="633" customFormat="1" ht="18.75">
      <c r="A90" s="686"/>
      <c r="B90" s="686"/>
      <c r="C90" s="686"/>
      <c r="D90" s="686"/>
      <c r="E90" s="686"/>
      <c r="F90" s="686"/>
      <c r="G90" s="686"/>
      <c r="H90" s="686"/>
      <c r="I90" s="686"/>
      <c r="J90" s="686"/>
      <c r="K90" s="686"/>
      <c r="L90" s="686"/>
      <c r="M90" s="686"/>
      <c r="N90" s="686"/>
      <c r="O90" s="686"/>
      <c r="P90" s="686"/>
      <c r="Q90" s="686"/>
      <c r="R90" s="686"/>
      <c r="S90" s="686"/>
      <c r="T90" s="686"/>
      <c r="U90" s="686"/>
      <c r="V90" s="686"/>
      <c r="W90" s="686"/>
      <c r="X90" s="686"/>
      <c r="Y90" s="686"/>
      <c r="Z90" s="686"/>
      <c r="AA90" s="686"/>
      <c r="AB90" s="686"/>
      <c r="AC90" s="686"/>
      <c r="AG90" s="3556" t="s">
        <v>909</v>
      </c>
      <c r="AI90" s="3526" t="s">
        <v>886</v>
      </c>
      <c r="AJ90" s="3514"/>
      <c r="AK90" s="3519" t="s">
        <v>909</v>
      </c>
      <c r="AM90" s="3520" t="s">
        <v>886</v>
      </c>
      <c r="AO90" s="3514"/>
      <c r="AQ90" s="3522" t="s">
        <v>909</v>
      </c>
      <c r="AS90" s="3523" t="s">
        <v>909</v>
      </c>
      <c r="AU90" s="3524" t="s">
        <v>909</v>
      </c>
    </row>
    <row r="91" spans="1:91" s="633" customFormat="1" ht="18.75">
      <c r="A91" s="686"/>
      <c r="B91" s="686"/>
      <c r="C91" s="686"/>
      <c r="D91" s="686"/>
      <c r="E91" s="686"/>
      <c r="F91" s="686"/>
      <c r="G91" s="686"/>
      <c r="H91" s="686"/>
      <c r="I91" s="686"/>
      <c r="J91" s="686"/>
      <c r="K91" s="686"/>
      <c r="L91" s="686"/>
      <c r="M91" s="686"/>
      <c r="N91" s="686"/>
      <c r="O91" s="686"/>
      <c r="P91" s="686"/>
      <c r="Q91" s="686"/>
      <c r="R91" s="686"/>
      <c r="S91" s="686"/>
      <c r="T91" s="686"/>
      <c r="U91" s="686"/>
      <c r="V91" s="686"/>
      <c r="W91" s="686"/>
      <c r="X91" s="686"/>
      <c r="Y91" s="686"/>
      <c r="Z91" s="686"/>
      <c r="AA91" s="686"/>
      <c r="AB91" s="686"/>
      <c r="AC91" s="686"/>
      <c r="AG91" s="3556" t="s">
        <v>913</v>
      </c>
      <c r="AI91" s="3526" t="s">
        <v>2597</v>
      </c>
      <c r="AJ91" s="3514"/>
      <c r="AK91" s="3519" t="s">
        <v>913</v>
      </c>
      <c r="AM91" s="3557"/>
      <c r="AO91" s="3514"/>
      <c r="AQ91" s="3522" t="s">
        <v>913</v>
      </c>
      <c r="AS91" s="3523" t="s">
        <v>913</v>
      </c>
      <c r="AU91" s="3524" t="s">
        <v>913</v>
      </c>
    </row>
    <row r="92" spans="1:91" s="633" customFormat="1" ht="30">
      <c r="A92" s="686"/>
      <c r="B92" s="3365" t="s">
        <v>2420</v>
      </c>
      <c r="C92" s="3366"/>
      <c r="D92" s="3367" t="s">
        <v>2421</v>
      </c>
      <c r="E92" s="3558" t="s">
        <v>2598</v>
      </c>
      <c r="F92" s="3559"/>
      <c r="G92" s="3559"/>
      <c r="H92" s="3559"/>
      <c r="I92" s="3559"/>
      <c r="J92" s="3559"/>
      <c r="K92" s="3559"/>
      <c r="L92" s="3559"/>
      <c r="M92" s="3560"/>
      <c r="N92" s="686"/>
      <c r="O92" s="3365" t="s">
        <v>2420</v>
      </c>
      <c r="P92" s="3366"/>
      <c r="Q92" s="3367" t="s">
        <v>2421</v>
      </c>
      <c r="R92" s="3368" t="s">
        <v>2599</v>
      </c>
      <c r="S92" s="3369"/>
      <c r="T92" s="3369"/>
      <c r="U92" s="3369"/>
      <c r="V92" s="3369"/>
      <c r="W92" s="3369"/>
      <c r="X92" s="3369"/>
      <c r="Y92" s="3369"/>
      <c r="Z92" s="3370"/>
      <c r="AA92" s="686"/>
      <c r="AB92" s="686"/>
      <c r="AC92" s="686"/>
    </row>
    <row r="93" spans="1:91" s="633" customFormat="1" ht="30">
      <c r="A93" s="686"/>
      <c r="B93" s="3374" t="s">
        <v>2426</v>
      </c>
      <c r="C93" s="3375" t="s">
        <v>2424</v>
      </c>
      <c r="D93" s="3561" t="str">
        <f>B93</f>
        <v>Aa</v>
      </c>
      <c r="E93" s="3562" t="s">
        <v>2600</v>
      </c>
      <c r="F93" s="3563"/>
      <c r="G93" s="3564"/>
      <c r="H93" s="3564"/>
      <c r="I93" s="3564"/>
      <c r="J93" s="3564"/>
      <c r="K93" s="3564"/>
      <c r="L93" s="3564"/>
      <c r="M93" s="3565"/>
      <c r="N93" s="686"/>
      <c r="O93" s="3374" t="s">
        <v>2426</v>
      </c>
      <c r="P93" s="3375" t="s">
        <v>2424</v>
      </c>
      <c r="Q93" s="3566" t="str">
        <f>O93</f>
        <v>Aa</v>
      </c>
      <c r="R93" s="3481" t="s">
        <v>2425</v>
      </c>
      <c r="S93" s="3563"/>
      <c r="T93" s="3564"/>
      <c r="U93" s="3564"/>
      <c r="V93" s="3564"/>
      <c r="W93" s="3564"/>
      <c r="X93" s="3564"/>
      <c r="Y93" s="3564"/>
      <c r="Z93" s="3565"/>
      <c r="AA93" s="686"/>
      <c r="AB93" s="686"/>
      <c r="AC93" s="686"/>
    </row>
    <row r="94" spans="1:91" s="633" customFormat="1">
      <c r="A94" s="686"/>
      <c r="B94" s="3383"/>
      <c r="C94" s="686"/>
      <c r="D94" s="686"/>
      <c r="E94" s="686"/>
      <c r="F94" s="686"/>
      <c r="G94" s="686"/>
      <c r="H94" s="686"/>
      <c r="I94" s="686"/>
      <c r="J94" s="686"/>
      <c r="K94" s="686"/>
      <c r="L94" s="686"/>
      <c r="M94" s="3384"/>
      <c r="N94" s="686"/>
      <c r="O94" s="3383"/>
      <c r="P94" s="686"/>
      <c r="Q94" s="686"/>
      <c r="R94" s="686"/>
      <c r="S94" s="686"/>
      <c r="T94" s="686"/>
      <c r="U94" s="686"/>
      <c r="V94" s="686"/>
      <c r="W94" s="686"/>
      <c r="X94" s="686"/>
      <c r="Y94" s="686"/>
      <c r="Z94" s="3384"/>
      <c r="AA94" s="686"/>
      <c r="AB94" s="686"/>
      <c r="AC94" s="686"/>
    </row>
    <row r="95" spans="1:91" s="633" customFormat="1">
      <c r="A95" s="686"/>
      <c r="B95" s="3387" t="s">
        <v>2428</v>
      </c>
      <c r="C95" s="3567" t="s">
        <v>2429</v>
      </c>
      <c r="D95" s="3568"/>
      <c r="E95" s="3390" t="s">
        <v>2430</v>
      </c>
      <c r="F95" s="3567" t="s">
        <v>2429</v>
      </c>
      <c r="G95" s="3568"/>
      <c r="H95" s="3390" t="s">
        <v>2431</v>
      </c>
      <c r="I95" s="3567" t="s">
        <v>2429</v>
      </c>
      <c r="J95" s="3568"/>
      <c r="K95" s="3390" t="s">
        <v>2432</v>
      </c>
      <c r="L95" s="3567" t="s">
        <v>2429</v>
      </c>
      <c r="M95" s="3569"/>
      <c r="N95" s="686"/>
      <c r="O95" s="3387" t="s">
        <v>2428</v>
      </c>
      <c r="P95" s="3388" t="s">
        <v>2429</v>
      </c>
      <c r="Q95" s="3389"/>
      <c r="R95" s="3390" t="s">
        <v>2430</v>
      </c>
      <c r="S95" s="3388" t="s">
        <v>2429</v>
      </c>
      <c r="T95" s="3389"/>
      <c r="U95" s="3390" t="s">
        <v>2431</v>
      </c>
      <c r="V95" s="3388" t="s">
        <v>2429</v>
      </c>
      <c r="W95" s="3389"/>
      <c r="X95" s="3390" t="s">
        <v>2432</v>
      </c>
      <c r="Y95" s="3388" t="s">
        <v>2429</v>
      </c>
      <c r="Z95" s="3391"/>
      <c r="AA95" s="686"/>
      <c r="AB95" s="686"/>
      <c r="AC95" s="686"/>
    </row>
    <row r="96" spans="1:91" s="633" customFormat="1" ht="44.25">
      <c r="A96" s="1971"/>
      <c r="B96" s="3395" t="s">
        <v>361</v>
      </c>
      <c r="C96" s="3396" t="s">
        <v>2424</v>
      </c>
      <c r="D96" s="3570" t="s">
        <v>361</v>
      </c>
      <c r="E96" s="3398" t="s">
        <v>2433</v>
      </c>
      <c r="F96" s="3396" t="s">
        <v>2424</v>
      </c>
      <c r="G96" s="3571" t="s">
        <v>2433</v>
      </c>
      <c r="H96" s="3400">
        <v>1</v>
      </c>
      <c r="I96" s="3396" t="s">
        <v>2424</v>
      </c>
      <c r="J96" s="3570">
        <v>1</v>
      </c>
      <c r="K96" s="3400">
        <v>27</v>
      </c>
      <c r="L96" s="3396" t="s">
        <v>2424</v>
      </c>
      <c r="M96" s="3572">
        <v>27</v>
      </c>
      <c r="N96" s="1971"/>
      <c r="O96" s="3395" t="s">
        <v>361</v>
      </c>
      <c r="P96" s="3396" t="s">
        <v>2424</v>
      </c>
      <c r="Q96" s="3573" t="s">
        <v>361</v>
      </c>
      <c r="R96" s="3398" t="s">
        <v>2433</v>
      </c>
      <c r="S96" s="3396" t="s">
        <v>2424</v>
      </c>
      <c r="T96" s="3574" t="s">
        <v>2433</v>
      </c>
      <c r="U96" s="3400">
        <v>1</v>
      </c>
      <c r="V96" s="3396" t="s">
        <v>2424</v>
      </c>
      <c r="W96" s="3573">
        <v>1</v>
      </c>
      <c r="X96" s="3400">
        <v>27</v>
      </c>
      <c r="Y96" s="3396" t="s">
        <v>2424</v>
      </c>
      <c r="Z96" s="3575">
        <v>27</v>
      </c>
      <c r="AA96" s="1971"/>
      <c r="AB96" s="1971"/>
      <c r="AC96" s="1971"/>
    </row>
    <row r="97" spans="1:29" s="633" customFormat="1" ht="44.25">
      <c r="A97" s="1971"/>
      <c r="B97" s="3395" t="s">
        <v>363</v>
      </c>
      <c r="C97" s="3396" t="s">
        <v>2424</v>
      </c>
      <c r="D97" s="3570" t="s">
        <v>363</v>
      </c>
      <c r="E97" s="3398" t="s">
        <v>2450</v>
      </c>
      <c r="F97" s="3396" t="s">
        <v>2424</v>
      </c>
      <c r="G97" s="3571" t="s">
        <v>2450</v>
      </c>
      <c r="H97" s="3400">
        <v>2</v>
      </c>
      <c r="I97" s="3396" t="s">
        <v>2424</v>
      </c>
      <c r="J97" s="3570">
        <v>2</v>
      </c>
      <c r="K97" s="3400">
        <v>28</v>
      </c>
      <c r="L97" s="3396" t="s">
        <v>2424</v>
      </c>
      <c r="M97" s="3572">
        <v>28</v>
      </c>
      <c r="N97" s="1971"/>
      <c r="O97" s="3395" t="s">
        <v>363</v>
      </c>
      <c r="P97" s="3396" t="s">
        <v>2424</v>
      </c>
      <c r="Q97" s="3573" t="s">
        <v>363</v>
      </c>
      <c r="R97" s="3398" t="s">
        <v>2450</v>
      </c>
      <c r="S97" s="3396" t="s">
        <v>2424</v>
      </c>
      <c r="T97" s="3574" t="s">
        <v>2450</v>
      </c>
      <c r="U97" s="3400">
        <v>2</v>
      </c>
      <c r="V97" s="3396" t="s">
        <v>2424</v>
      </c>
      <c r="W97" s="3573">
        <v>2</v>
      </c>
      <c r="X97" s="3400">
        <v>28</v>
      </c>
      <c r="Y97" s="3396" t="s">
        <v>2424</v>
      </c>
      <c r="Z97" s="3575">
        <v>28</v>
      </c>
      <c r="AA97" s="1971"/>
      <c r="AB97" s="1971"/>
      <c r="AC97" s="1971"/>
    </row>
    <row r="98" spans="1:29" s="633" customFormat="1" ht="44.25">
      <c r="A98" s="1971"/>
      <c r="B98" s="3395" t="s">
        <v>362</v>
      </c>
      <c r="C98" s="3396" t="s">
        <v>2424</v>
      </c>
      <c r="D98" s="3570" t="s">
        <v>362</v>
      </c>
      <c r="E98" s="3398" t="s">
        <v>2469</v>
      </c>
      <c r="F98" s="3396" t="s">
        <v>2424</v>
      </c>
      <c r="G98" s="3571" t="s">
        <v>2469</v>
      </c>
      <c r="H98" s="3400">
        <v>3</v>
      </c>
      <c r="I98" s="3396" t="s">
        <v>2424</v>
      </c>
      <c r="J98" s="3570">
        <v>3</v>
      </c>
      <c r="K98" s="3400">
        <v>29</v>
      </c>
      <c r="L98" s="3396" t="s">
        <v>2424</v>
      </c>
      <c r="M98" s="3572">
        <v>29</v>
      </c>
      <c r="N98" s="1971"/>
      <c r="O98" s="3395" t="s">
        <v>362</v>
      </c>
      <c r="P98" s="3396" t="s">
        <v>2424</v>
      </c>
      <c r="Q98" s="3573" t="s">
        <v>362</v>
      </c>
      <c r="R98" s="3398" t="s">
        <v>2469</v>
      </c>
      <c r="S98" s="3396" t="s">
        <v>2424</v>
      </c>
      <c r="T98" s="3574" t="s">
        <v>2469</v>
      </c>
      <c r="U98" s="3400">
        <v>3</v>
      </c>
      <c r="V98" s="3396" t="s">
        <v>2424</v>
      </c>
      <c r="W98" s="3573">
        <v>3</v>
      </c>
      <c r="X98" s="3400">
        <v>29</v>
      </c>
      <c r="Y98" s="3396" t="s">
        <v>2424</v>
      </c>
      <c r="Z98" s="3575">
        <v>29</v>
      </c>
      <c r="AA98" s="1971"/>
      <c r="AB98" s="1971"/>
      <c r="AC98" s="1971"/>
    </row>
    <row r="99" spans="1:29" s="633" customFormat="1" ht="44.25">
      <c r="A99" s="1971"/>
      <c r="B99" s="3395" t="s">
        <v>17</v>
      </c>
      <c r="C99" s="3396" t="s">
        <v>2424</v>
      </c>
      <c r="D99" s="3570" t="s">
        <v>17</v>
      </c>
      <c r="E99" s="3398" t="s">
        <v>2477</v>
      </c>
      <c r="F99" s="3396" t="s">
        <v>2424</v>
      </c>
      <c r="G99" s="3571" t="s">
        <v>2477</v>
      </c>
      <c r="H99" s="3400">
        <v>4</v>
      </c>
      <c r="I99" s="3396" t="s">
        <v>2424</v>
      </c>
      <c r="J99" s="3570">
        <v>4</v>
      </c>
      <c r="K99" s="3400">
        <v>30</v>
      </c>
      <c r="L99" s="3396" t="s">
        <v>2424</v>
      </c>
      <c r="M99" s="3572">
        <v>30</v>
      </c>
      <c r="N99" s="1971"/>
      <c r="O99" s="3395" t="s">
        <v>17</v>
      </c>
      <c r="P99" s="3396" t="s">
        <v>2424</v>
      </c>
      <c r="Q99" s="3573" t="s">
        <v>17</v>
      </c>
      <c r="R99" s="3398" t="s">
        <v>2477</v>
      </c>
      <c r="S99" s="3396" t="s">
        <v>2424</v>
      </c>
      <c r="T99" s="3574" t="s">
        <v>2477</v>
      </c>
      <c r="U99" s="3400">
        <v>4</v>
      </c>
      <c r="V99" s="3396" t="s">
        <v>2424</v>
      </c>
      <c r="W99" s="3573">
        <v>4</v>
      </c>
      <c r="X99" s="3400">
        <v>30</v>
      </c>
      <c r="Y99" s="3396" t="s">
        <v>2424</v>
      </c>
      <c r="Z99" s="3575">
        <v>30</v>
      </c>
      <c r="AA99" s="1971"/>
      <c r="AB99" s="1971"/>
      <c r="AC99" s="1971"/>
    </row>
    <row r="100" spans="1:29" s="633" customFormat="1" ht="44.25">
      <c r="A100" s="1971"/>
      <c r="B100" s="3395" t="s">
        <v>634</v>
      </c>
      <c r="C100" s="3396" t="s">
        <v>2424</v>
      </c>
      <c r="D100" s="3570" t="s">
        <v>634</v>
      </c>
      <c r="E100" s="3398" t="s">
        <v>2479</v>
      </c>
      <c r="F100" s="3396" t="s">
        <v>2424</v>
      </c>
      <c r="G100" s="3571" t="s">
        <v>2479</v>
      </c>
      <c r="H100" s="3400">
        <v>5</v>
      </c>
      <c r="I100" s="3396" t="s">
        <v>2424</v>
      </c>
      <c r="J100" s="3570">
        <v>5</v>
      </c>
      <c r="K100" s="3400">
        <v>31</v>
      </c>
      <c r="L100" s="3396" t="s">
        <v>2424</v>
      </c>
      <c r="M100" s="3572">
        <v>31</v>
      </c>
      <c r="N100" s="1971"/>
      <c r="O100" s="3395" t="s">
        <v>634</v>
      </c>
      <c r="P100" s="3396" t="s">
        <v>2424</v>
      </c>
      <c r="Q100" s="3573" t="s">
        <v>634</v>
      </c>
      <c r="R100" s="3398" t="s">
        <v>2479</v>
      </c>
      <c r="S100" s="3396" t="s">
        <v>2424</v>
      </c>
      <c r="T100" s="3574" t="s">
        <v>2479</v>
      </c>
      <c r="U100" s="3400">
        <v>5</v>
      </c>
      <c r="V100" s="3396" t="s">
        <v>2424</v>
      </c>
      <c r="W100" s="3573">
        <v>5</v>
      </c>
      <c r="X100" s="3400">
        <v>31</v>
      </c>
      <c r="Y100" s="3396" t="s">
        <v>2424</v>
      </c>
      <c r="Z100" s="3575">
        <v>31</v>
      </c>
      <c r="AA100" s="1971"/>
      <c r="AB100" s="1971"/>
      <c r="AC100" s="1971"/>
    </row>
    <row r="101" spans="1:29" s="633" customFormat="1" ht="44.25">
      <c r="A101" s="1971"/>
      <c r="B101" s="3395" t="s">
        <v>364</v>
      </c>
      <c r="C101" s="3396" t="s">
        <v>2424</v>
      </c>
      <c r="D101" s="3570" t="s">
        <v>364</v>
      </c>
      <c r="E101" s="3398" t="s">
        <v>2480</v>
      </c>
      <c r="F101" s="3396" t="s">
        <v>2424</v>
      </c>
      <c r="G101" s="3571" t="s">
        <v>2480</v>
      </c>
      <c r="H101" s="3400">
        <v>6</v>
      </c>
      <c r="I101" s="3396" t="s">
        <v>2424</v>
      </c>
      <c r="J101" s="3570">
        <v>6</v>
      </c>
      <c r="K101" s="3400">
        <v>32</v>
      </c>
      <c r="L101" s="3396" t="s">
        <v>2424</v>
      </c>
      <c r="M101" s="3572">
        <v>32</v>
      </c>
      <c r="N101" s="1971"/>
      <c r="O101" s="3395" t="s">
        <v>364</v>
      </c>
      <c r="P101" s="3396" t="s">
        <v>2424</v>
      </c>
      <c r="Q101" s="3573" t="s">
        <v>364</v>
      </c>
      <c r="R101" s="3398" t="s">
        <v>2480</v>
      </c>
      <c r="S101" s="3396" t="s">
        <v>2424</v>
      </c>
      <c r="T101" s="3574" t="s">
        <v>2480</v>
      </c>
      <c r="U101" s="3400">
        <v>6</v>
      </c>
      <c r="V101" s="3396" t="s">
        <v>2424</v>
      </c>
      <c r="W101" s="3573">
        <v>6</v>
      </c>
      <c r="X101" s="3400">
        <v>32</v>
      </c>
      <c r="Y101" s="3396" t="s">
        <v>2424</v>
      </c>
      <c r="Z101" s="3575">
        <v>32</v>
      </c>
      <c r="AA101" s="1971"/>
      <c r="AB101" s="1971"/>
      <c r="AC101" s="1971"/>
    </row>
    <row r="102" spans="1:29" s="633" customFormat="1" ht="44.25">
      <c r="A102" s="1971"/>
      <c r="B102" s="3395" t="s">
        <v>729</v>
      </c>
      <c r="C102" s="3396" t="s">
        <v>2424</v>
      </c>
      <c r="D102" s="3570" t="s">
        <v>729</v>
      </c>
      <c r="E102" s="3398" t="s">
        <v>1278</v>
      </c>
      <c r="F102" s="3396" t="s">
        <v>2424</v>
      </c>
      <c r="G102" s="3571" t="s">
        <v>1278</v>
      </c>
      <c r="H102" s="3400">
        <v>7</v>
      </c>
      <c r="I102" s="3396" t="s">
        <v>2424</v>
      </c>
      <c r="J102" s="3570">
        <v>7</v>
      </c>
      <c r="K102" s="3400">
        <v>33</v>
      </c>
      <c r="L102" s="3396" t="s">
        <v>2424</v>
      </c>
      <c r="M102" s="3572">
        <v>33</v>
      </c>
      <c r="N102" s="1971"/>
      <c r="O102" s="3395" t="s">
        <v>729</v>
      </c>
      <c r="P102" s="3396" t="s">
        <v>2424</v>
      </c>
      <c r="Q102" s="3573" t="s">
        <v>729</v>
      </c>
      <c r="R102" s="3398" t="s">
        <v>1278</v>
      </c>
      <c r="S102" s="3396" t="s">
        <v>2424</v>
      </c>
      <c r="T102" s="3574" t="s">
        <v>1278</v>
      </c>
      <c r="U102" s="3400">
        <v>7</v>
      </c>
      <c r="V102" s="3396" t="s">
        <v>2424</v>
      </c>
      <c r="W102" s="3573">
        <v>7</v>
      </c>
      <c r="X102" s="3400">
        <v>33</v>
      </c>
      <c r="Y102" s="3396" t="s">
        <v>2424</v>
      </c>
      <c r="Z102" s="3575">
        <v>33</v>
      </c>
      <c r="AA102" s="1971"/>
      <c r="AB102" s="1971"/>
      <c r="AC102" s="1971"/>
    </row>
    <row r="103" spans="1:29" s="633" customFormat="1" ht="44.25">
      <c r="A103" s="1971"/>
      <c r="B103" s="3395" t="s">
        <v>636</v>
      </c>
      <c r="C103" s="3396" t="s">
        <v>2424</v>
      </c>
      <c r="D103" s="3570" t="s">
        <v>636</v>
      </c>
      <c r="E103" s="3398" t="s">
        <v>2483</v>
      </c>
      <c r="F103" s="3396" t="s">
        <v>2424</v>
      </c>
      <c r="G103" s="3571" t="s">
        <v>2483</v>
      </c>
      <c r="H103" s="3400">
        <v>8</v>
      </c>
      <c r="I103" s="3396" t="s">
        <v>2424</v>
      </c>
      <c r="J103" s="3570">
        <v>8</v>
      </c>
      <c r="K103" s="3400">
        <v>34</v>
      </c>
      <c r="L103" s="3396" t="s">
        <v>2424</v>
      </c>
      <c r="M103" s="3572">
        <v>34</v>
      </c>
      <c r="N103" s="1971"/>
      <c r="O103" s="3395" t="s">
        <v>636</v>
      </c>
      <c r="P103" s="3396" t="s">
        <v>2424</v>
      </c>
      <c r="Q103" s="3573" t="s">
        <v>636</v>
      </c>
      <c r="R103" s="3398" t="s">
        <v>2483</v>
      </c>
      <c r="S103" s="3396" t="s">
        <v>2424</v>
      </c>
      <c r="T103" s="3574" t="s">
        <v>2483</v>
      </c>
      <c r="U103" s="3400">
        <v>8</v>
      </c>
      <c r="V103" s="3396" t="s">
        <v>2424</v>
      </c>
      <c r="W103" s="3573">
        <v>8</v>
      </c>
      <c r="X103" s="3400">
        <v>34</v>
      </c>
      <c r="Y103" s="3396" t="s">
        <v>2424</v>
      </c>
      <c r="Z103" s="3575">
        <v>34</v>
      </c>
      <c r="AA103" s="1971"/>
      <c r="AB103" s="1971"/>
      <c r="AC103" s="1971"/>
    </row>
    <row r="104" spans="1:29" s="633" customFormat="1" ht="44.25">
      <c r="A104" s="1971"/>
      <c r="B104" s="3395" t="s">
        <v>367</v>
      </c>
      <c r="C104" s="3396" t="s">
        <v>2424</v>
      </c>
      <c r="D104" s="3570" t="s">
        <v>367</v>
      </c>
      <c r="E104" s="3398" t="s">
        <v>2484</v>
      </c>
      <c r="F104" s="3396" t="s">
        <v>2424</v>
      </c>
      <c r="G104" s="3571" t="s">
        <v>2484</v>
      </c>
      <c r="H104" s="3400">
        <v>9</v>
      </c>
      <c r="I104" s="3396" t="s">
        <v>2424</v>
      </c>
      <c r="J104" s="3570">
        <v>9</v>
      </c>
      <c r="K104" s="3400">
        <v>35</v>
      </c>
      <c r="L104" s="3396" t="s">
        <v>2424</v>
      </c>
      <c r="M104" s="3572">
        <v>35</v>
      </c>
      <c r="N104" s="1971"/>
      <c r="O104" s="3395" t="s">
        <v>367</v>
      </c>
      <c r="P104" s="3396" t="s">
        <v>2424</v>
      </c>
      <c r="Q104" s="3573" t="s">
        <v>367</v>
      </c>
      <c r="R104" s="3398" t="s">
        <v>2484</v>
      </c>
      <c r="S104" s="3396" t="s">
        <v>2424</v>
      </c>
      <c r="T104" s="3574" t="s">
        <v>2484</v>
      </c>
      <c r="U104" s="3400">
        <v>9</v>
      </c>
      <c r="V104" s="3396" t="s">
        <v>2424</v>
      </c>
      <c r="W104" s="3573">
        <v>9</v>
      </c>
      <c r="X104" s="3400">
        <v>35</v>
      </c>
      <c r="Y104" s="3396" t="s">
        <v>2424</v>
      </c>
      <c r="Z104" s="3575">
        <v>35</v>
      </c>
      <c r="AA104" s="1971"/>
      <c r="AB104" s="1971"/>
      <c r="AC104" s="1971"/>
    </row>
    <row r="105" spans="1:29" s="633" customFormat="1" ht="44.25">
      <c r="A105" s="1971"/>
      <c r="B105" s="3395" t="s">
        <v>370</v>
      </c>
      <c r="C105" s="3396" t="s">
        <v>2424</v>
      </c>
      <c r="D105" s="3570" t="s">
        <v>370</v>
      </c>
      <c r="E105" s="3398" t="s">
        <v>2486</v>
      </c>
      <c r="F105" s="3396" t="s">
        <v>2424</v>
      </c>
      <c r="G105" s="3571" t="s">
        <v>2486</v>
      </c>
      <c r="H105" s="3400">
        <v>10</v>
      </c>
      <c r="I105" s="3396" t="s">
        <v>2424</v>
      </c>
      <c r="J105" s="3570">
        <v>10</v>
      </c>
      <c r="K105" s="3400">
        <v>36</v>
      </c>
      <c r="L105" s="3396" t="s">
        <v>2424</v>
      </c>
      <c r="M105" s="3572">
        <v>36</v>
      </c>
      <c r="N105" s="1971"/>
      <c r="O105" s="3395" t="s">
        <v>370</v>
      </c>
      <c r="P105" s="3396" t="s">
        <v>2424</v>
      </c>
      <c r="Q105" s="3573" t="s">
        <v>370</v>
      </c>
      <c r="R105" s="3398" t="s">
        <v>2486</v>
      </c>
      <c r="S105" s="3396" t="s">
        <v>2424</v>
      </c>
      <c r="T105" s="3574" t="s">
        <v>2486</v>
      </c>
      <c r="U105" s="3400">
        <v>10</v>
      </c>
      <c r="V105" s="3396" t="s">
        <v>2424</v>
      </c>
      <c r="W105" s="3573">
        <v>10</v>
      </c>
      <c r="X105" s="3400">
        <v>36</v>
      </c>
      <c r="Y105" s="3396" t="s">
        <v>2424</v>
      </c>
      <c r="Z105" s="3575">
        <v>36</v>
      </c>
      <c r="AA105" s="1971"/>
      <c r="AB105" s="1971"/>
      <c r="AC105" s="1971"/>
    </row>
    <row r="106" spans="1:29" s="633" customFormat="1" ht="44.25">
      <c r="A106" s="1971"/>
      <c r="B106" s="3395" t="s">
        <v>372</v>
      </c>
      <c r="C106" s="3396" t="s">
        <v>2424</v>
      </c>
      <c r="D106" s="3570" t="s">
        <v>372</v>
      </c>
      <c r="E106" s="3398" t="s">
        <v>2488</v>
      </c>
      <c r="F106" s="3396" t="s">
        <v>2424</v>
      </c>
      <c r="G106" s="3571" t="s">
        <v>2488</v>
      </c>
      <c r="H106" s="3400">
        <v>11</v>
      </c>
      <c r="I106" s="3396" t="s">
        <v>2424</v>
      </c>
      <c r="J106" s="3570">
        <v>11</v>
      </c>
      <c r="K106" s="3400">
        <v>37</v>
      </c>
      <c r="L106" s="3396" t="s">
        <v>2424</v>
      </c>
      <c r="M106" s="3572">
        <v>37</v>
      </c>
      <c r="N106" s="1971"/>
      <c r="O106" s="3395" t="s">
        <v>372</v>
      </c>
      <c r="P106" s="3396" t="s">
        <v>2424</v>
      </c>
      <c r="Q106" s="3573" t="s">
        <v>372</v>
      </c>
      <c r="R106" s="3398" t="s">
        <v>2488</v>
      </c>
      <c r="S106" s="3396" t="s">
        <v>2424</v>
      </c>
      <c r="T106" s="3574" t="s">
        <v>2488</v>
      </c>
      <c r="U106" s="3400">
        <v>11</v>
      </c>
      <c r="V106" s="3396" t="s">
        <v>2424</v>
      </c>
      <c r="W106" s="3573">
        <v>11</v>
      </c>
      <c r="X106" s="3400">
        <v>37</v>
      </c>
      <c r="Y106" s="3396" t="s">
        <v>2424</v>
      </c>
      <c r="Z106" s="3575">
        <v>37</v>
      </c>
      <c r="AA106" s="1971"/>
      <c r="AB106" s="1971"/>
      <c r="AC106" s="1971"/>
    </row>
    <row r="107" spans="1:29" s="633" customFormat="1" ht="44.25">
      <c r="A107" s="1971"/>
      <c r="B107" s="3395" t="s">
        <v>224</v>
      </c>
      <c r="C107" s="3396" t="s">
        <v>2424</v>
      </c>
      <c r="D107" s="3570" t="s">
        <v>224</v>
      </c>
      <c r="E107" s="3398" t="s">
        <v>2490</v>
      </c>
      <c r="F107" s="3396" t="s">
        <v>2424</v>
      </c>
      <c r="G107" s="3571" t="s">
        <v>2490</v>
      </c>
      <c r="H107" s="3400">
        <v>12</v>
      </c>
      <c r="I107" s="3396" t="s">
        <v>2424</v>
      </c>
      <c r="J107" s="3570">
        <v>12</v>
      </c>
      <c r="K107" s="3400">
        <v>38</v>
      </c>
      <c r="L107" s="3396" t="s">
        <v>2424</v>
      </c>
      <c r="M107" s="3572">
        <v>38</v>
      </c>
      <c r="N107" s="1971"/>
      <c r="O107" s="3395" t="s">
        <v>224</v>
      </c>
      <c r="P107" s="3396" t="s">
        <v>2424</v>
      </c>
      <c r="Q107" s="3573" t="s">
        <v>224</v>
      </c>
      <c r="R107" s="3398" t="s">
        <v>2490</v>
      </c>
      <c r="S107" s="3396" t="s">
        <v>2424</v>
      </c>
      <c r="T107" s="3574" t="s">
        <v>2490</v>
      </c>
      <c r="U107" s="3400">
        <v>12</v>
      </c>
      <c r="V107" s="3396" t="s">
        <v>2424</v>
      </c>
      <c r="W107" s="3573">
        <v>12</v>
      </c>
      <c r="X107" s="3400">
        <v>38</v>
      </c>
      <c r="Y107" s="3396" t="s">
        <v>2424</v>
      </c>
      <c r="Z107" s="3575">
        <v>38</v>
      </c>
      <c r="AA107" s="1971"/>
      <c r="AB107" s="1971"/>
      <c r="AC107" s="1971"/>
    </row>
    <row r="108" spans="1:29" s="633" customFormat="1" ht="44.25">
      <c r="A108" s="1971"/>
      <c r="B108" s="3395" t="s">
        <v>395</v>
      </c>
      <c r="C108" s="3396" t="s">
        <v>2424</v>
      </c>
      <c r="D108" s="3570" t="s">
        <v>395</v>
      </c>
      <c r="E108" s="3398" t="s">
        <v>2491</v>
      </c>
      <c r="F108" s="3396" t="s">
        <v>2424</v>
      </c>
      <c r="G108" s="3571" t="s">
        <v>2491</v>
      </c>
      <c r="H108" s="3400">
        <v>13</v>
      </c>
      <c r="I108" s="3396" t="s">
        <v>2424</v>
      </c>
      <c r="J108" s="3570">
        <v>13</v>
      </c>
      <c r="K108" s="3400">
        <v>39</v>
      </c>
      <c r="L108" s="3396" t="s">
        <v>2424</v>
      </c>
      <c r="M108" s="3572">
        <v>39</v>
      </c>
      <c r="N108" s="1971"/>
      <c r="O108" s="3395" t="s">
        <v>395</v>
      </c>
      <c r="P108" s="3396" t="s">
        <v>2424</v>
      </c>
      <c r="Q108" s="3573" t="s">
        <v>395</v>
      </c>
      <c r="R108" s="3398" t="s">
        <v>2491</v>
      </c>
      <c r="S108" s="3396" t="s">
        <v>2424</v>
      </c>
      <c r="T108" s="3574" t="s">
        <v>2491</v>
      </c>
      <c r="U108" s="3400">
        <v>13</v>
      </c>
      <c r="V108" s="3396" t="s">
        <v>2424</v>
      </c>
      <c r="W108" s="3573">
        <v>13</v>
      </c>
      <c r="X108" s="3400">
        <v>39</v>
      </c>
      <c r="Y108" s="3396" t="s">
        <v>2424</v>
      </c>
      <c r="Z108" s="3575">
        <v>39</v>
      </c>
      <c r="AA108" s="1971"/>
      <c r="AB108" s="1971"/>
      <c r="AC108" s="1971"/>
    </row>
    <row r="109" spans="1:29" s="633" customFormat="1" ht="44.25">
      <c r="A109" s="1971"/>
      <c r="B109" s="3395" t="s">
        <v>868</v>
      </c>
      <c r="C109" s="3396" t="s">
        <v>2424</v>
      </c>
      <c r="D109" s="3570" t="s">
        <v>868</v>
      </c>
      <c r="E109" s="3398" t="s">
        <v>2493</v>
      </c>
      <c r="F109" s="3396" t="s">
        <v>2424</v>
      </c>
      <c r="G109" s="3571" t="s">
        <v>2493</v>
      </c>
      <c r="H109" s="3400">
        <v>14</v>
      </c>
      <c r="I109" s="3396" t="s">
        <v>2424</v>
      </c>
      <c r="J109" s="3570">
        <v>14</v>
      </c>
      <c r="K109" s="3400">
        <v>40</v>
      </c>
      <c r="L109" s="3396" t="s">
        <v>2424</v>
      </c>
      <c r="M109" s="3572">
        <v>40</v>
      </c>
      <c r="N109" s="1971"/>
      <c r="O109" s="3395" t="s">
        <v>868</v>
      </c>
      <c r="P109" s="3396" t="s">
        <v>2424</v>
      </c>
      <c r="Q109" s="3573" t="s">
        <v>868</v>
      </c>
      <c r="R109" s="3398" t="s">
        <v>2493</v>
      </c>
      <c r="S109" s="3396" t="s">
        <v>2424</v>
      </c>
      <c r="T109" s="3574" t="s">
        <v>2493</v>
      </c>
      <c r="U109" s="3400">
        <v>14</v>
      </c>
      <c r="V109" s="3396" t="s">
        <v>2424</v>
      </c>
      <c r="W109" s="3573">
        <v>14</v>
      </c>
      <c r="X109" s="3400">
        <v>40</v>
      </c>
      <c r="Y109" s="3396" t="s">
        <v>2424</v>
      </c>
      <c r="Z109" s="3575">
        <v>40</v>
      </c>
      <c r="AA109" s="1971"/>
      <c r="AB109" s="1971"/>
      <c r="AC109" s="1971"/>
    </row>
    <row r="110" spans="1:29" s="633" customFormat="1" ht="44.25">
      <c r="A110" s="1971"/>
      <c r="B110" s="3395" t="s">
        <v>2506</v>
      </c>
      <c r="C110" s="3396" t="s">
        <v>2424</v>
      </c>
      <c r="D110" s="3570" t="s">
        <v>2506</v>
      </c>
      <c r="E110" s="3398" t="s">
        <v>2507</v>
      </c>
      <c r="F110" s="3396" t="s">
        <v>2424</v>
      </c>
      <c r="G110" s="3571" t="s">
        <v>2507</v>
      </c>
      <c r="H110" s="3400">
        <v>15</v>
      </c>
      <c r="I110" s="3396" t="s">
        <v>2424</v>
      </c>
      <c r="J110" s="3570">
        <v>15</v>
      </c>
      <c r="K110" s="3400">
        <v>41</v>
      </c>
      <c r="L110" s="3396" t="s">
        <v>2424</v>
      </c>
      <c r="M110" s="3572">
        <v>41</v>
      </c>
      <c r="N110" s="1971"/>
      <c r="O110" s="3395" t="s">
        <v>2506</v>
      </c>
      <c r="P110" s="3396" t="s">
        <v>2424</v>
      </c>
      <c r="Q110" s="3573" t="s">
        <v>2506</v>
      </c>
      <c r="R110" s="3398" t="s">
        <v>2507</v>
      </c>
      <c r="S110" s="3396" t="s">
        <v>2424</v>
      </c>
      <c r="T110" s="3574" t="s">
        <v>2507</v>
      </c>
      <c r="U110" s="3400">
        <v>15</v>
      </c>
      <c r="V110" s="3396" t="s">
        <v>2424</v>
      </c>
      <c r="W110" s="3573">
        <v>15</v>
      </c>
      <c r="X110" s="3400">
        <v>41</v>
      </c>
      <c r="Y110" s="3396" t="s">
        <v>2424</v>
      </c>
      <c r="Z110" s="3575">
        <v>41</v>
      </c>
      <c r="AA110" s="1971"/>
      <c r="AB110" s="1971"/>
      <c r="AC110" s="1971"/>
    </row>
    <row r="111" spans="1:29" s="633" customFormat="1" ht="44.25">
      <c r="A111" s="1971"/>
      <c r="B111" s="3395" t="s">
        <v>397</v>
      </c>
      <c r="C111" s="3396" t="s">
        <v>2424</v>
      </c>
      <c r="D111" s="3570" t="s">
        <v>397</v>
      </c>
      <c r="E111" s="3398" t="s">
        <v>1225</v>
      </c>
      <c r="F111" s="3396" t="s">
        <v>2424</v>
      </c>
      <c r="G111" s="3571" t="s">
        <v>1225</v>
      </c>
      <c r="H111" s="3400">
        <v>16</v>
      </c>
      <c r="I111" s="3396" t="s">
        <v>2424</v>
      </c>
      <c r="J111" s="3570">
        <v>16</v>
      </c>
      <c r="K111" s="3400">
        <v>42</v>
      </c>
      <c r="L111" s="3396" t="s">
        <v>2424</v>
      </c>
      <c r="M111" s="3572">
        <v>42</v>
      </c>
      <c r="N111" s="1971"/>
      <c r="O111" s="3395" t="s">
        <v>397</v>
      </c>
      <c r="P111" s="3396" t="s">
        <v>2424</v>
      </c>
      <c r="Q111" s="3573" t="s">
        <v>397</v>
      </c>
      <c r="R111" s="3398" t="s">
        <v>1225</v>
      </c>
      <c r="S111" s="3396" t="s">
        <v>2424</v>
      </c>
      <c r="T111" s="3574" t="s">
        <v>1225</v>
      </c>
      <c r="U111" s="3400">
        <v>16</v>
      </c>
      <c r="V111" s="3396" t="s">
        <v>2424</v>
      </c>
      <c r="W111" s="3573">
        <v>16</v>
      </c>
      <c r="X111" s="3400">
        <v>42</v>
      </c>
      <c r="Y111" s="3396" t="s">
        <v>2424</v>
      </c>
      <c r="Z111" s="3575">
        <v>42</v>
      </c>
      <c r="AA111" s="1971"/>
      <c r="AB111" s="1971"/>
      <c r="AC111" s="1971"/>
    </row>
    <row r="112" spans="1:29" s="633" customFormat="1" ht="44.25">
      <c r="A112" s="1971"/>
      <c r="B112" s="3395" t="s">
        <v>933</v>
      </c>
      <c r="C112" s="3396" t="s">
        <v>2424</v>
      </c>
      <c r="D112" s="3570" t="s">
        <v>933</v>
      </c>
      <c r="E112" s="3398" t="s">
        <v>1224</v>
      </c>
      <c r="F112" s="3396" t="s">
        <v>2424</v>
      </c>
      <c r="G112" s="3571" t="s">
        <v>1224</v>
      </c>
      <c r="H112" s="3400">
        <v>17</v>
      </c>
      <c r="I112" s="3396" t="s">
        <v>2424</v>
      </c>
      <c r="J112" s="3570">
        <v>17</v>
      </c>
      <c r="K112" s="3400">
        <v>43</v>
      </c>
      <c r="L112" s="3396" t="s">
        <v>2424</v>
      </c>
      <c r="M112" s="3572">
        <v>43</v>
      </c>
      <c r="N112" s="1971"/>
      <c r="O112" s="3395" t="s">
        <v>933</v>
      </c>
      <c r="P112" s="3396" t="s">
        <v>2424</v>
      </c>
      <c r="Q112" s="3573" t="s">
        <v>933</v>
      </c>
      <c r="R112" s="3398" t="s">
        <v>1224</v>
      </c>
      <c r="S112" s="3396" t="s">
        <v>2424</v>
      </c>
      <c r="T112" s="3574" t="s">
        <v>1224</v>
      </c>
      <c r="U112" s="3400">
        <v>17</v>
      </c>
      <c r="V112" s="3396" t="s">
        <v>2424</v>
      </c>
      <c r="W112" s="3573">
        <v>17</v>
      </c>
      <c r="X112" s="3400">
        <v>43</v>
      </c>
      <c r="Y112" s="3396" t="s">
        <v>2424</v>
      </c>
      <c r="Z112" s="3575">
        <v>43</v>
      </c>
      <c r="AA112" s="1971"/>
      <c r="AB112" s="1971"/>
      <c r="AC112" s="1971"/>
    </row>
    <row r="113" spans="1:29" s="633" customFormat="1" ht="44.25">
      <c r="A113" s="1971"/>
      <c r="B113" s="3395" t="s">
        <v>635</v>
      </c>
      <c r="C113" s="3396" t="s">
        <v>2424</v>
      </c>
      <c r="D113" s="3570" t="s">
        <v>635</v>
      </c>
      <c r="E113" s="3398" t="s">
        <v>2523</v>
      </c>
      <c r="F113" s="3396" t="s">
        <v>2424</v>
      </c>
      <c r="G113" s="3571" t="s">
        <v>2523</v>
      </c>
      <c r="H113" s="3400">
        <v>18</v>
      </c>
      <c r="I113" s="3396" t="s">
        <v>2424</v>
      </c>
      <c r="J113" s="3570">
        <v>18</v>
      </c>
      <c r="K113" s="3400">
        <v>44</v>
      </c>
      <c r="L113" s="3396" t="s">
        <v>2424</v>
      </c>
      <c r="M113" s="3572">
        <v>44</v>
      </c>
      <c r="N113" s="1971"/>
      <c r="O113" s="3395" t="s">
        <v>635</v>
      </c>
      <c r="P113" s="3396" t="s">
        <v>2424</v>
      </c>
      <c r="Q113" s="3573" t="s">
        <v>635</v>
      </c>
      <c r="R113" s="3398" t="s">
        <v>2523</v>
      </c>
      <c r="S113" s="3396" t="s">
        <v>2424</v>
      </c>
      <c r="T113" s="3574" t="s">
        <v>2523</v>
      </c>
      <c r="U113" s="3400">
        <v>18</v>
      </c>
      <c r="V113" s="3396" t="s">
        <v>2424</v>
      </c>
      <c r="W113" s="3573">
        <v>18</v>
      </c>
      <c r="X113" s="3400">
        <v>44</v>
      </c>
      <c r="Y113" s="3396" t="s">
        <v>2424</v>
      </c>
      <c r="Z113" s="3575">
        <v>44</v>
      </c>
      <c r="AA113" s="1971"/>
      <c r="AB113" s="1971"/>
      <c r="AC113" s="1971"/>
    </row>
    <row r="114" spans="1:29" s="633" customFormat="1" ht="44.25">
      <c r="A114" s="1971"/>
      <c r="B114" s="3395" t="s">
        <v>374</v>
      </c>
      <c r="C114" s="3396" t="s">
        <v>2424</v>
      </c>
      <c r="D114" s="3570" t="s">
        <v>374</v>
      </c>
      <c r="E114" s="3398" t="s">
        <v>2527</v>
      </c>
      <c r="F114" s="3396" t="s">
        <v>2424</v>
      </c>
      <c r="G114" s="3571" t="s">
        <v>2527</v>
      </c>
      <c r="H114" s="3400">
        <v>19</v>
      </c>
      <c r="I114" s="3396" t="s">
        <v>2424</v>
      </c>
      <c r="J114" s="3570">
        <v>19</v>
      </c>
      <c r="K114" s="3400">
        <v>45</v>
      </c>
      <c r="L114" s="3396" t="s">
        <v>2424</v>
      </c>
      <c r="M114" s="3572">
        <v>45</v>
      </c>
      <c r="N114" s="1971"/>
      <c r="O114" s="3395" t="s">
        <v>374</v>
      </c>
      <c r="P114" s="3396" t="s">
        <v>2424</v>
      </c>
      <c r="Q114" s="3573" t="s">
        <v>374</v>
      </c>
      <c r="R114" s="3398" t="s">
        <v>2527</v>
      </c>
      <c r="S114" s="3396" t="s">
        <v>2424</v>
      </c>
      <c r="T114" s="3574" t="s">
        <v>2527</v>
      </c>
      <c r="U114" s="3400">
        <v>19</v>
      </c>
      <c r="V114" s="3396" t="s">
        <v>2424</v>
      </c>
      <c r="W114" s="3573">
        <v>19</v>
      </c>
      <c r="X114" s="3400">
        <v>45</v>
      </c>
      <c r="Y114" s="3396" t="s">
        <v>2424</v>
      </c>
      <c r="Z114" s="3575">
        <v>45</v>
      </c>
      <c r="AA114" s="1971"/>
      <c r="AB114" s="1971"/>
      <c r="AC114" s="1971"/>
    </row>
    <row r="115" spans="1:29" s="633" customFormat="1" ht="44.25">
      <c r="A115" s="1971"/>
      <c r="B115" s="3395" t="s">
        <v>637</v>
      </c>
      <c r="C115" s="3396" t="s">
        <v>2424</v>
      </c>
      <c r="D115" s="3570" t="s">
        <v>637</v>
      </c>
      <c r="E115" s="3398" t="s">
        <v>1209</v>
      </c>
      <c r="F115" s="3396" t="s">
        <v>2424</v>
      </c>
      <c r="G115" s="3571" t="s">
        <v>1209</v>
      </c>
      <c r="H115" s="3400">
        <v>20</v>
      </c>
      <c r="I115" s="3396" t="s">
        <v>2424</v>
      </c>
      <c r="J115" s="3570">
        <v>20</v>
      </c>
      <c r="K115" s="3400">
        <v>46</v>
      </c>
      <c r="L115" s="3396" t="s">
        <v>2424</v>
      </c>
      <c r="M115" s="3572">
        <v>46</v>
      </c>
      <c r="N115" s="1971"/>
      <c r="O115" s="3395" t="s">
        <v>637</v>
      </c>
      <c r="P115" s="3396" t="s">
        <v>2424</v>
      </c>
      <c r="Q115" s="3573" t="s">
        <v>637</v>
      </c>
      <c r="R115" s="3398" t="s">
        <v>1209</v>
      </c>
      <c r="S115" s="3396" t="s">
        <v>2424</v>
      </c>
      <c r="T115" s="3574" t="s">
        <v>1209</v>
      </c>
      <c r="U115" s="3400">
        <v>20</v>
      </c>
      <c r="V115" s="3396" t="s">
        <v>2424</v>
      </c>
      <c r="W115" s="3573">
        <v>20</v>
      </c>
      <c r="X115" s="3400">
        <v>46</v>
      </c>
      <c r="Y115" s="3396" t="s">
        <v>2424</v>
      </c>
      <c r="Z115" s="3575">
        <v>46</v>
      </c>
      <c r="AA115" s="1971"/>
      <c r="AB115" s="1971"/>
      <c r="AC115" s="1971"/>
    </row>
    <row r="116" spans="1:29" s="633" customFormat="1" ht="44.25">
      <c r="A116" s="1971"/>
      <c r="B116" s="3395" t="s">
        <v>762</v>
      </c>
      <c r="C116" s="3396" t="s">
        <v>2424</v>
      </c>
      <c r="D116" s="3570" t="s">
        <v>762</v>
      </c>
      <c r="E116" s="3398" t="s">
        <v>1210</v>
      </c>
      <c r="F116" s="3396" t="s">
        <v>2424</v>
      </c>
      <c r="G116" s="3571" t="s">
        <v>1210</v>
      </c>
      <c r="H116" s="3400">
        <v>21</v>
      </c>
      <c r="I116" s="3396" t="s">
        <v>2424</v>
      </c>
      <c r="J116" s="3570">
        <v>21</v>
      </c>
      <c r="K116" s="3400">
        <v>47</v>
      </c>
      <c r="L116" s="3396" t="s">
        <v>2424</v>
      </c>
      <c r="M116" s="3572">
        <v>47</v>
      </c>
      <c r="N116" s="1971"/>
      <c r="O116" s="3395" t="s">
        <v>762</v>
      </c>
      <c r="P116" s="3396" t="s">
        <v>2424</v>
      </c>
      <c r="Q116" s="3573" t="s">
        <v>762</v>
      </c>
      <c r="R116" s="3398" t="s">
        <v>1210</v>
      </c>
      <c r="S116" s="3396" t="s">
        <v>2424</v>
      </c>
      <c r="T116" s="3574" t="s">
        <v>1210</v>
      </c>
      <c r="U116" s="3400">
        <v>21</v>
      </c>
      <c r="V116" s="3396" t="s">
        <v>2424</v>
      </c>
      <c r="W116" s="3573">
        <v>21</v>
      </c>
      <c r="X116" s="3400">
        <v>47</v>
      </c>
      <c r="Y116" s="3396" t="s">
        <v>2424</v>
      </c>
      <c r="Z116" s="3575">
        <v>47</v>
      </c>
      <c r="AA116" s="1971"/>
      <c r="AB116" s="1971"/>
      <c r="AC116" s="1971"/>
    </row>
    <row r="117" spans="1:29" s="633" customFormat="1" ht="44.25">
      <c r="A117" s="1971"/>
      <c r="B117" s="3395" t="s">
        <v>782</v>
      </c>
      <c r="C117" s="3396" t="s">
        <v>2424</v>
      </c>
      <c r="D117" s="3570" t="s">
        <v>782</v>
      </c>
      <c r="E117" s="3398" t="s">
        <v>2528</v>
      </c>
      <c r="F117" s="3396" t="s">
        <v>2424</v>
      </c>
      <c r="G117" s="3571" t="s">
        <v>2528</v>
      </c>
      <c r="H117" s="3400">
        <v>22</v>
      </c>
      <c r="I117" s="3396" t="s">
        <v>2424</v>
      </c>
      <c r="J117" s="3570">
        <v>22</v>
      </c>
      <c r="K117" s="3400">
        <v>48</v>
      </c>
      <c r="L117" s="3396" t="s">
        <v>2424</v>
      </c>
      <c r="M117" s="3572">
        <v>48</v>
      </c>
      <c r="N117" s="1971"/>
      <c r="O117" s="3395" t="s">
        <v>782</v>
      </c>
      <c r="P117" s="3396" t="s">
        <v>2424</v>
      </c>
      <c r="Q117" s="3573" t="s">
        <v>782</v>
      </c>
      <c r="R117" s="3398" t="s">
        <v>2528</v>
      </c>
      <c r="S117" s="3396" t="s">
        <v>2424</v>
      </c>
      <c r="T117" s="3574" t="s">
        <v>2528</v>
      </c>
      <c r="U117" s="3400">
        <v>22</v>
      </c>
      <c r="V117" s="3396" t="s">
        <v>2424</v>
      </c>
      <c r="W117" s="3573">
        <v>22</v>
      </c>
      <c r="X117" s="3400">
        <v>48</v>
      </c>
      <c r="Y117" s="3396" t="s">
        <v>2424</v>
      </c>
      <c r="Z117" s="3575">
        <v>48</v>
      </c>
      <c r="AA117" s="1971"/>
      <c r="AB117" s="1971"/>
      <c r="AC117" s="1971"/>
    </row>
    <row r="118" spans="1:29" s="633" customFormat="1" ht="44.25">
      <c r="A118" s="1971"/>
      <c r="B118" s="3395" t="s">
        <v>2529</v>
      </c>
      <c r="C118" s="3396" t="s">
        <v>2424</v>
      </c>
      <c r="D118" s="3570" t="s">
        <v>2529</v>
      </c>
      <c r="E118" s="3398" t="s">
        <v>2530</v>
      </c>
      <c r="F118" s="3396" t="s">
        <v>2424</v>
      </c>
      <c r="G118" s="3571" t="s">
        <v>2530</v>
      </c>
      <c r="H118" s="3400">
        <v>23</v>
      </c>
      <c r="I118" s="3396" t="s">
        <v>2424</v>
      </c>
      <c r="J118" s="3570">
        <v>23</v>
      </c>
      <c r="K118" s="3400">
        <v>49</v>
      </c>
      <c r="L118" s="3396" t="s">
        <v>2424</v>
      </c>
      <c r="M118" s="3572">
        <v>49</v>
      </c>
      <c r="N118" s="1971"/>
      <c r="O118" s="3395" t="s">
        <v>2529</v>
      </c>
      <c r="P118" s="3396" t="s">
        <v>2424</v>
      </c>
      <c r="Q118" s="3573" t="s">
        <v>2529</v>
      </c>
      <c r="R118" s="3398" t="s">
        <v>2530</v>
      </c>
      <c r="S118" s="3396" t="s">
        <v>2424</v>
      </c>
      <c r="T118" s="3574" t="s">
        <v>2530</v>
      </c>
      <c r="U118" s="3400">
        <v>23</v>
      </c>
      <c r="V118" s="3396" t="s">
        <v>2424</v>
      </c>
      <c r="W118" s="3573">
        <v>23</v>
      </c>
      <c r="X118" s="3400">
        <v>49</v>
      </c>
      <c r="Y118" s="3396" t="s">
        <v>2424</v>
      </c>
      <c r="Z118" s="3575">
        <v>49</v>
      </c>
      <c r="AA118" s="1971"/>
      <c r="AB118" s="1971"/>
      <c r="AC118" s="1971"/>
    </row>
    <row r="119" spans="1:29" s="633" customFormat="1" ht="44.25">
      <c r="A119" s="1971"/>
      <c r="B119" s="3395" t="s">
        <v>1208</v>
      </c>
      <c r="C119" s="3396" t="s">
        <v>2424</v>
      </c>
      <c r="D119" s="3570" t="s">
        <v>1208</v>
      </c>
      <c r="E119" s="3398" t="s">
        <v>2531</v>
      </c>
      <c r="F119" s="3396" t="s">
        <v>2424</v>
      </c>
      <c r="G119" s="3571" t="s">
        <v>2531</v>
      </c>
      <c r="H119" s="3400">
        <v>24</v>
      </c>
      <c r="I119" s="3396" t="s">
        <v>2424</v>
      </c>
      <c r="J119" s="3570">
        <v>24</v>
      </c>
      <c r="K119" s="3400">
        <v>50</v>
      </c>
      <c r="L119" s="3396" t="s">
        <v>2424</v>
      </c>
      <c r="M119" s="3572">
        <v>50</v>
      </c>
      <c r="N119" s="1971"/>
      <c r="O119" s="3395" t="s">
        <v>1208</v>
      </c>
      <c r="P119" s="3396" t="s">
        <v>2424</v>
      </c>
      <c r="Q119" s="3573" t="s">
        <v>1208</v>
      </c>
      <c r="R119" s="3398" t="s">
        <v>2531</v>
      </c>
      <c r="S119" s="3396" t="s">
        <v>2424</v>
      </c>
      <c r="T119" s="3574" t="s">
        <v>2531</v>
      </c>
      <c r="U119" s="3400">
        <v>24</v>
      </c>
      <c r="V119" s="3396" t="s">
        <v>2424</v>
      </c>
      <c r="W119" s="3573">
        <v>24</v>
      </c>
      <c r="X119" s="3400">
        <v>50</v>
      </c>
      <c r="Y119" s="3396" t="s">
        <v>2424</v>
      </c>
      <c r="Z119" s="3575">
        <v>50</v>
      </c>
      <c r="AA119" s="1971"/>
      <c r="AB119" s="1971"/>
      <c r="AC119" s="1971"/>
    </row>
    <row r="120" spans="1:29" s="633" customFormat="1" ht="44.25">
      <c r="A120" s="1971"/>
      <c r="B120" s="3395" t="s">
        <v>2520</v>
      </c>
      <c r="C120" s="3396" t="s">
        <v>2424</v>
      </c>
      <c r="D120" s="3570" t="s">
        <v>2520</v>
      </c>
      <c r="E120" s="3398" t="s">
        <v>2525</v>
      </c>
      <c r="F120" s="3396" t="s">
        <v>2424</v>
      </c>
      <c r="G120" s="3571" t="s">
        <v>2525</v>
      </c>
      <c r="H120" s="3400">
        <v>25</v>
      </c>
      <c r="I120" s="3396" t="s">
        <v>2424</v>
      </c>
      <c r="J120" s="3570">
        <v>25</v>
      </c>
      <c r="K120" s="3400">
        <v>51</v>
      </c>
      <c r="L120" s="3396" t="s">
        <v>2424</v>
      </c>
      <c r="M120" s="3572">
        <v>51</v>
      </c>
      <c r="N120" s="1971"/>
      <c r="O120" s="3395" t="s">
        <v>2520</v>
      </c>
      <c r="P120" s="3396" t="s">
        <v>2424</v>
      </c>
      <c r="Q120" s="3573" t="s">
        <v>2520</v>
      </c>
      <c r="R120" s="3398" t="s">
        <v>2525</v>
      </c>
      <c r="S120" s="3396" t="s">
        <v>2424</v>
      </c>
      <c r="T120" s="3574" t="s">
        <v>2525</v>
      </c>
      <c r="U120" s="3400">
        <v>25</v>
      </c>
      <c r="V120" s="3396" t="s">
        <v>2424</v>
      </c>
      <c r="W120" s="3573">
        <v>25</v>
      </c>
      <c r="X120" s="3400">
        <v>51</v>
      </c>
      <c r="Y120" s="3396" t="s">
        <v>2424</v>
      </c>
      <c r="Z120" s="3575">
        <v>51</v>
      </c>
      <c r="AA120" s="1971"/>
      <c r="AB120" s="1971"/>
      <c r="AC120" s="1971"/>
    </row>
    <row r="121" spans="1:29" s="633" customFormat="1" ht="44.25">
      <c r="A121" s="1971"/>
      <c r="B121" s="3395" t="s">
        <v>893</v>
      </c>
      <c r="C121" s="3396" t="s">
        <v>2424</v>
      </c>
      <c r="D121" s="3570" t="s">
        <v>893</v>
      </c>
      <c r="E121" s="3398" t="s">
        <v>2524</v>
      </c>
      <c r="F121" s="3396" t="s">
        <v>2424</v>
      </c>
      <c r="G121" s="3571" t="s">
        <v>2524</v>
      </c>
      <c r="H121" s="3400">
        <v>26</v>
      </c>
      <c r="I121" s="3396" t="s">
        <v>2424</v>
      </c>
      <c r="J121" s="3570">
        <v>26</v>
      </c>
      <c r="K121" s="3400">
        <v>52</v>
      </c>
      <c r="L121" s="3396" t="s">
        <v>2424</v>
      </c>
      <c r="M121" s="3572">
        <v>52</v>
      </c>
      <c r="N121" s="1971"/>
      <c r="O121" s="3395" t="s">
        <v>893</v>
      </c>
      <c r="P121" s="3396" t="s">
        <v>2424</v>
      </c>
      <c r="Q121" s="3573" t="s">
        <v>893</v>
      </c>
      <c r="R121" s="3398" t="s">
        <v>2524</v>
      </c>
      <c r="S121" s="3396" t="s">
        <v>2424</v>
      </c>
      <c r="T121" s="3574" t="s">
        <v>2524</v>
      </c>
      <c r="U121" s="3400">
        <v>26</v>
      </c>
      <c r="V121" s="3396" t="s">
        <v>2424</v>
      </c>
      <c r="W121" s="3573">
        <v>26</v>
      </c>
      <c r="X121" s="3400">
        <v>52</v>
      </c>
      <c r="Y121" s="3396" t="s">
        <v>2424</v>
      </c>
      <c r="Z121" s="3575">
        <v>52</v>
      </c>
      <c r="AA121" s="1971"/>
      <c r="AB121" s="1971"/>
      <c r="AC121" s="1971"/>
    </row>
    <row r="122" spans="1:29" s="633" customFormat="1" ht="44.25">
      <c r="A122" s="1971"/>
      <c r="B122" s="3395" t="s">
        <v>1188</v>
      </c>
      <c r="C122" s="3396" t="s">
        <v>2424</v>
      </c>
      <c r="D122" s="3570" t="s">
        <v>1188</v>
      </c>
      <c r="E122" s="3398" t="s">
        <v>141</v>
      </c>
      <c r="F122" s="3396" t="s">
        <v>2424</v>
      </c>
      <c r="G122" s="3571" t="s">
        <v>141</v>
      </c>
      <c r="H122" s="3400" t="s">
        <v>2522</v>
      </c>
      <c r="I122" s="3396" t="s">
        <v>2424</v>
      </c>
      <c r="J122" s="3570" t="s">
        <v>2522</v>
      </c>
      <c r="K122" s="3400" t="s">
        <v>2532</v>
      </c>
      <c r="L122" s="3396" t="s">
        <v>2424</v>
      </c>
      <c r="M122" s="3572" t="s">
        <v>2532</v>
      </c>
      <c r="N122" s="1971"/>
      <c r="O122" s="3395" t="s">
        <v>1188</v>
      </c>
      <c r="P122" s="3396" t="s">
        <v>2424</v>
      </c>
      <c r="Q122" s="3573" t="s">
        <v>1188</v>
      </c>
      <c r="R122" s="3398" t="s">
        <v>141</v>
      </c>
      <c r="S122" s="3396" t="s">
        <v>2424</v>
      </c>
      <c r="T122" s="3574" t="s">
        <v>141</v>
      </c>
      <c r="U122" s="3400" t="s">
        <v>2522</v>
      </c>
      <c r="V122" s="3396" t="s">
        <v>2424</v>
      </c>
      <c r="W122" s="3573" t="s">
        <v>2522</v>
      </c>
      <c r="X122" s="3400" t="s">
        <v>2532</v>
      </c>
      <c r="Y122" s="3396" t="s">
        <v>2424</v>
      </c>
      <c r="Z122" s="3575" t="s">
        <v>2532</v>
      </c>
      <c r="AA122" s="1971"/>
      <c r="AB122" s="1971"/>
      <c r="AC122" s="1971"/>
    </row>
    <row r="123" spans="1:29" s="633" customFormat="1" ht="44.25">
      <c r="A123" s="1971"/>
      <c r="B123" s="3395" t="s">
        <v>2451</v>
      </c>
      <c r="C123" s="3396" t="s">
        <v>2424</v>
      </c>
      <c r="D123" s="3570" t="s">
        <v>2451</v>
      </c>
      <c r="E123" s="3398" t="s">
        <v>1186</v>
      </c>
      <c r="F123" s="3396" t="s">
        <v>2424</v>
      </c>
      <c r="G123" s="3571" t="s">
        <v>1186</v>
      </c>
      <c r="H123" s="3400" t="s">
        <v>292</v>
      </c>
      <c r="I123" s="3396" t="s">
        <v>2424</v>
      </c>
      <c r="J123" s="3570" t="s">
        <v>292</v>
      </c>
      <c r="K123" s="3400" t="s">
        <v>2545</v>
      </c>
      <c r="L123" s="3396" t="s">
        <v>2424</v>
      </c>
      <c r="M123" s="3572" t="s">
        <v>2545</v>
      </c>
      <c r="N123" s="1971"/>
      <c r="O123" s="3395" t="s">
        <v>2451</v>
      </c>
      <c r="P123" s="3396" t="s">
        <v>2424</v>
      </c>
      <c r="Q123" s="3573" t="s">
        <v>2451</v>
      </c>
      <c r="R123" s="3398" t="s">
        <v>1186</v>
      </c>
      <c r="S123" s="3396" t="s">
        <v>2424</v>
      </c>
      <c r="T123" s="3574" t="s">
        <v>1186</v>
      </c>
      <c r="U123" s="3400" t="s">
        <v>292</v>
      </c>
      <c r="V123" s="3396" t="s">
        <v>2424</v>
      </c>
      <c r="W123" s="3573" t="s">
        <v>292</v>
      </c>
      <c r="X123" s="3400" t="s">
        <v>2545</v>
      </c>
      <c r="Y123" s="3396" t="s">
        <v>2424</v>
      </c>
      <c r="Z123" s="3575" t="s">
        <v>2545</v>
      </c>
      <c r="AA123" s="1971"/>
      <c r="AB123" s="1971"/>
      <c r="AC123" s="1971"/>
    </row>
    <row r="124" spans="1:29" s="633" customFormat="1" ht="44.25">
      <c r="A124" s="1971"/>
      <c r="B124" s="3395" t="s">
        <v>2459</v>
      </c>
      <c r="C124" s="3396" t="s">
        <v>2424</v>
      </c>
      <c r="D124" s="3570" t="s">
        <v>2459</v>
      </c>
      <c r="E124" s="3398" t="s">
        <v>2455</v>
      </c>
      <c r="F124" s="3396" t="s">
        <v>2424</v>
      </c>
      <c r="G124" s="3571" t="s">
        <v>2455</v>
      </c>
      <c r="H124" s="3400" t="s">
        <v>1138</v>
      </c>
      <c r="I124" s="3396" t="s">
        <v>2424</v>
      </c>
      <c r="J124" s="3570" t="s">
        <v>1138</v>
      </c>
      <c r="K124" s="3400" t="s">
        <v>2457</v>
      </c>
      <c r="L124" s="3396" t="s">
        <v>2424</v>
      </c>
      <c r="M124" s="3572" t="s">
        <v>2457</v>
      </c>
      <c r="N124" s="1971"/>
      <c r="O124" s="3395" t="s">
        <v>2459</v>
      </c>
      <c r="P124" s="3396" t="s">
        <v>2424</v>
      </c>
      <c r="Q124" s="3573" t="s">
        <v>2459</v>
      </c>
      <c r="R124" s="3398" t="s">
        <v>2455</v>
      </c>
      <c r="S124" s="3396" t="s">
        <v>2424</v>
      </c>
      <c r="T124" s="3574" t="s">
        <v>2455</v>
      </c>
      <c r="U124" s="3400" t="s">
        <v>1138</v>
      </c>
      <c r="V124" s="3396" t="s">
        <v>2424</v>
      </c>
      <c r="W124" s="3573" t="s">
        <v>1138</v>
      </c>
      <c r="X124" s="3400" t="s">
        <v>2457</v>
      </c>
      <c r="Y124" s="3396" t="s">
        <v>2424</v>
      </c>
      <c r="Z124" s="3575" t="s">
        <v>2457</v>
      </c>
      <c r="AA124" s="1971"/>
      <c r="AB124" s="1971"/>
      <c r="AC124" s="1971"/>
    </row>
    <row r="125" spans="1:29" s="633" customFormat="1" ht="44.25">
      <c r="A125" s="1971"/>
      <c r="B125" s="3395" t="s">
        <v>2558</v>
      </c>
      <c r="C125" s="3396" t="s">
        <v>2424</v>
      </c>
      <c r="D125" s="3570" t="s">
        <v>2558</v>
      </c>
      <c r="E125" s="3398" t="s">
        <v>2466</v>
      </c>
      <c r="F125" s="3396" t="s">
        <v>2424</v>
      </c>
      <c r="G125" s="3571" t="s">
        <v>2466</v>
      </c>
      <c r="H125" s="3400" t="s">
        <v>437</v>
      </c>
      <c r="I125" s="3396" t="s">
        <v>2424</v>
      </c>
      <c r="J125" s="3570" t="s">
        <v>437</v>
      </c>
      <c r="K125" s="3400" t="s">
        <v>1392</v>
      </c>
      <c r="L125" s="3396" t="s">
        <v>2424</v>
      </c>
      <c r="M125" s="3572" t="s">
        <v>1392</v>
      </c>
      <c r="N125" s="1971"/>
      <c r="O125" s="3395" t="s">
        <v>2558</v>
      </c>
      <c r="P125" s="3396" t="s">
        <v>2424</v>
      </c>
      <c r="Q125" s="3573" t="s">
        <v>2558</v>
      </c>
      <c r="R125" s="3398" t="s">
        <v>2466</v>
      </c>
      <c r="S125" s="3396" t="s">
        <v>2424</v>
      </c>
      <c r="T125" s="3574" t="s">
        <v>2466</v>
      </c>
      <c r="U125" s="3400" t="s">
        <v>437</v>
      </c>
      <c r="V125" s="3396" t="s">
        <v>2424</v>
      </c>
      <c r="W125" s="3573" t="s">
        <v>437</v>
      </c>
      <c r="X125" s="3400" t="s">
        <v>1392</v>
      </c>
      <c r="Y125" s="3396" t="s">
        <v>2424</v>
      </c>
      <c r="Z125" s="3575" t="s">
        <v>1392</v>
      </c>
      <c r="AA125" s="1971"/>
      <c r="AB125" s="1971"/>
      <c r="AC125" s="1971"/>
    </row>
    <row r="126" spans="1:29" s="633" customFormat="1" ht="44.25">
      <c r="A126" s="1971"/>
      <c r="B126" s="3395" t="s">
        <v>2463</v>
      </c>
      <c r="C126" s="3396" t="s">
        <v>2424</v>
      </c>
      <c r="D126" s="3570" t="s">
        <v>2463</v>
      </c>
      <c r="E126" s="3398" t="s">
        <v>2456</v>
      </c>
      <c r="F126" s="3396" t="s">
        <v>2424</v>
      </c>
      <c r="G126" s="3571" t="s">
        <v>2456</v>
      </c>
      <c r="H126" s="3400" t="s">
        <v>2559</v>
      </c>
      <c r="I126" s="3396" t="s">
        <v>2424</v>
      </c>
      <c r="J126" s="3570" t="s">
        <v>2559</v>
      </c>
      <c r="K126" s="3400" t="s">
        <v>2452</v>
      </c>
      <c r="L126" s="3396" t="s">
        <v>2424</v>
      </c>
      <c r="M126" s="3572" t="s">
        <v>2452</v>
      </c>
      <c r="N126" s="1971"/>
      <c r="O126" s="3395" t="s">
        <v>2463</v>
      </c>
      <c r="P126" s="3396" t="s">
        <v>2424</v>
      </c>
      <c r="Q126" s="3573" t="s">
        <v>2463</v>
      </c>
      <c r="R126" s="3398" t="s">
        <v>2456</v>
      </c>
      <c r="S126" s="3396" t="s">
        <v>2424</v>
      </c>
      <c r="T126" s="3574" t="s">
        <v>2456</v>
      </c>
      <c r="U126" s="3400" t="s">
        <v>2559</v>
      </c>
      <c r="V126" s="3396" t="s">
        <v>2424</v>
      </c>
      <c r="W126" s="3573" t="s">
        <v>2559</v>
      </c>
      <c r="X126" s="3400" t="s">
        <v>2452</v>
      </c>
      <c r="Y126" s="3396" t="s">
        <v>2424</v>
      </c>
      <c r="Z126" s="3575" t="s">
        <v>2452</v>
      </c>
      <c r="AA126" s="1971"/>
      <c r="AB126" s="1971"/>
      <c r="AC126" s="1971"/>
    </row>
    <row r="127" spans="1:29" s="633" customFormat="1" ht="44.25">
      <c r="A127" s="1971"/>
      <c r="B127" s="3395" t="s">
        <v>2465</v>
      </c>
      <c r="C127" s="3396" t="s">
        <v>2424</v>
      </c>
      <c r="D127" s="3570" t="s">
        <v>2465</v>
      </c>
      <c r="E127" s="3398" t="s">
        <v>2467</v>
      </c>
      <c r="F127" s="3396" t="s">
        <v>2424</v>
      </c>
      <c r="G127" s="3571" t="s">
        <v>2467</v>
      </c>
      <c r="H127" s="3400" t="s">
        <v>2560</v>
      </c>
      <c r="I127" s="3396" t="s">
        <v>2424</v>
      </c>
      <c r="J127" s="3570" t="s">
        <v>2560</v>
      </c>
      <c r="K127" s="3400" t="s">
        <v>1185</v>
      </c>
      <c r="L127" s="3396" t="s">
        <v>2424</v>
      </c>
      <c r="M127" s="3572" t="s">
        <v>1185</v>
      </c>
      <c r="N127" s="1971"/>
      <c r="O127" s="3395" t="s">
        <v>2465</v>
      </c>
      <c r="P127" s="3396" t="s">
        <v>2424</v>
      </c>
      <c r="Q127" s="3573" t="s">
        <v>2465</v>
      </c>
      <c r="R127" s="3398" t="s">
        <v>2467</v>
      </c>
      <c r="S127" s="3396" t="s">
        <v>2424</v>
      </c>
      <c r="T127" s="3574" t="s">
        <v>2467</v>
      </c>
      <c r="U127" s="3400" t="s">
        <v>2560</v>
      </c>
      <c r="V127" s="3396" t="s">
        <v>2424</v>
      </c>
      <c r="W127" s="3573" t="s">
        <v>2560</v>
      </c>
      <c r="X127" s="3400" t="s">
        <v>1185</v>
      </c>
      <c r="Y127" s="3396" t="s">
        <v>2424</v>
      </c>
      <c r="Z127" s="3575" t="s">
        <v>1185</v>
      </c>
      <c r="AA127" s="1971"/>
      <c r="AB127" s="1971"/>
      <c r="AC127" s="1971"/>
    </row>
    <row r="128" spans="1:29" s="633" customFormat="1" ht="44.25">
      <c r="A128" s="1971"/>
      <c r="B128" s="3395" t="s">
        <v>2562</v>
      </c>
      <c r="C128" s="3396" t="s">
        <v>2424</v>
      </c>
      <c r="D128" s="3570" t="s">
        <v>2562</v>
      </c>
      <c r="E128" s="3398" t="s">
        <v>2454</v>
      </c>
      <c r="F128" s="3396" t="s">
        <v>2424</v>
      </c>
      <c r="G128" s="3571" t="s">
        <v>2454</v>
      </c>
      <c r="H128" s="3400" t="s">
        <v>2462</v>
      </c>
      <c r="I128" s="3396" t="s">
        <v>2424</v>
      </c>
      <c r="J128" s="3570" t="s">
        <v>2462</v>
      </c>
      <c r="K128" s="3400" t="s">
        <v>2563</v>
      </c>
      <c r="L128" s="3396" t="s">
        <v>2424</v>
      </c>
      <c r="M128" s="3572" t="s">
        <v>2563</v>
      </c>
      <c r="N128" s="1971"/>
      <c r="O128" s="3395" t="s">
        <v>2562</v>
      </c>
      <c r="P128" s="3396" t="s">
        <v>2424</v>
      </c>
      <c r="Q128" s="3573" t="s">
        <v>2562</v>
      </c>
      <c r="R128" s="3398" t="s">
        <v>2454</v>
      </c>
      <c r="S128" s="3396" t="s">
        <v>2424</v>
      </c>
      <c r="T128" s="3574" t="s">
        <v>2454</v>
      </c>
      <c r="U128" s="3400" t="s">
        <v>2462</v>
      </c>
      <c r="V128" s="3396" t="s">
        <v>2424</v>
      </c>
      <c r="W128" s="3573" t="s">
        <v>2462</v>
      </c>
      <c r="X128" s="3400" t="s">
        <v>2563</v>
      </c>
      <c r="Y128" s="3396" t="s">
        <v>2424</v>
      </c>
      <c r="Z128" s="3575" t="s">
        <v>2563</v>
      </c>
      <c r="AA128" s="1971"/>
      <c r="AB128" s="1971"/>
      <c r="AC128" s="1971"/>
    </row>
    <row r="129" spans="1:29" s="633" customFormat="1" ht="44.25">
      <c r="A129" s="1971"/>
      <c r="B129" s="3395" t="s">
        <v>2564</v>
      </c>
      <c r="C129" s="3396" t="s">
        <v>2424</v>
      </c>
      <c r="D129" s="3570" t="s">
        <v>2564</v>
      </c>
      <c r="E129" s="3398" t="s">
        <v>2468</v>
      </c>
      <c r="F129" s="3396" t="s">
        <v>2424</v>
      </c>
      <c r="G129" s="3571" t="s">
        <v>2468</v>
      </c>
      <c r="H129" s="3400" t="s">
        <v>1357</v>
      </c>
      <c r="I129" s="3396" t="s">
        <v>2424</v>
      </c>
      <c r="J129" s="3570" t="s">
        <v>1357</v>
      </c>
      <c r="K129" s="3400" t="s">
        <v>249</v>
      </c>
      <c r="L129" s="3396" t="s">
        <v>2424</v>
      </c>
      <c r="M129" s="3572" t="s">
        <v>249</v>
      </c>
      <c r="N129" s="1971"/>
      <c r="O129" s="3395" t="s">
        <v>2564</v>
      </c>
      <c r="P129" s="3396" t="s">
        <v>2424</v>
      </c>
      <c r="Q129" s="3573" t="s">
        <v>2564</v>
      </c>
      <c r="R129" s="3398" t="s">
        <v>2468</v>
      </c>
      <c r="S129" s="3396" t="s">
        <v>2424</v>
      </c>
      <c r="T129" s="3574" t="s">
        <v>2468</v>
      </c>
      <c r="U129" s="3400" t="s">
        <v>1357</v>
      </c>
      <c r="V129" s="3396" t="s">
        <v>2424</v>
      </c>
      <c r="W129" s="3573" t="s">
        <v>1357</v>
      </c>
      <c r="X129" s="3400" t="s">
        <v>249</v>
      </c>
      <c r="Y129" s="3396" t="s">
        <v>2424</v>
      </c>
      <c r="Z129" s="3575" t="s">
        <v>249</v>
      </c>
      <c r="AA129" s="1971"/>
      <c r="AB129" s="1971"/>
      <c r="AC129" s="1971"/>
    </row>
    <row r="130" spans="1:29" s="633" customFormat="1" ht="44.25">
      <c r="A130" s="1971"/>
      <c r="B130" s="3395"/>
      <c r="C130" s="3396" t="s">
        <v>2424</v>
      </c>
      <c r="D130" s="3570"/>
      <c r="E130" s="3398" t="s">
        <v>2458</v>
      </c>
      <c r="F130" s="3396" t="s">
        <v>2424</v>
      </c>
      <c r="G130" s="3571" t="s">
        <v>2458</v>
      </c>
      <c r="H130" s="3400" t="s">
        <v>2461</v>
      </c>
      <c r="I130" s="3396" t="s">
        <v>2424</v>
      </c>
      <c r="J130" s="3570" t="s">
        <v>2461</v>
      </c>
      <c r="K130" s="3400"/>
      <c r="L130" s="3396" t="s">
        <v>2424</v>
      </c>
      <c r="M130" s="3572"/>
      <c r="N130" s="1971"/>
      <c r="O130" s="3395"/>
      <c r="P130" s="3396" t="s">
        <v>2424</v>
      </c>
      <c r="Q130" s="3573"/>
      <c r="R130" s="3398" t="s">
        <v>2458</v>
      </c>
      <c r="S130" s="3396" t="s">
        <v>2424</v>
      </c>
      <c r="T130" s="3574" t="s">
        <v>2458</v>
      </c>
      <c r="U130" s="3400" t="s">
        <v>2461</v>
      </c>
      <c r="V130" s="3396" t="s">
        <v>2424</v>
      </c>
      <c r="W130" s="3573" t="s">
        <v>2461</v>
      </c>
      <c r="X130" s="3400"/>
      <c r="Y130" s="3396" t="s">
        <v>2424</v>
      </c>
      <c r="Z130" s="3575"/>
      <c r="AA130" s="1971"/>
      <c r="AB130" s="1971"/>
      <c r="AC130" s="1971"/>
    </row>
    <row r="131" spans="1:29" s="633" customFormat="1" ht="15">
      <c r="A131" s="686"/>
      <c r="B131" s="3576"/>
      <c r="C131" s="3577"/>
      <c r="D131" s="3577"/>
      <c r="E131" s="3577"/>
      <c r="F131" s="3577"/>
      <c r="G131" s="3577"/>
      <c r="H131" s="3577"/>
      <c r="I131" s="3577"/>
      <c r="J131" s="3577"/>
      <c r="K131" s="3577"/>
      <c r="L131" s="3577"/>
      <c r="M131" s="3578"/>
      <c r="N131" s="3579"/>
      <c r="O131" s="3576"/>
      <c r="P131" s="3577"/>
      <c r="Q131" s="3577"/>
      <c r="R131" s="3577"/>
      <c r="S131" s="3577"/>
      <c r="T131" s="3577"/>
      <c r="U131" s="3577"/>
      <c r="V131" s="3577"/>
      <c r="W131" s="3577"/>
      <c r="X131" s="3577"/>
      <c r="Y131" s="3577"/>
      <c r="Z131" s="3580"/>
      <c r="AA131" s="3554"/>
      <c r="AB131" s="686"/>
      <c r="AC131" s="686"/>
    </row>
    <row r="134" spans="1:29" s="633" customFormat="1" ht="30">
      <c r="A134" s="686"/>
      <c r="B134" s="3365" t="s">
        <v>2420</v>
      </c>
      <c r="C134" s="3366"/>
      <c r="D134" s="3367" t="s">
        <v>2421</v>
      </c>
      <c r="E134" s="3371" t="s">
        <v>2601</v>
      </c>
      <c r="F134" s="3372"/>
      <c r="G134" s="3372"/>
      <c r="H134" s="3372"/>
      <c r="I134" s="3372"/>
      <c r="J134" s="3372"/>
      <c r="K134" s="3372"/>
      <c r="L134" s="3372"/>
      <c r="M134" s="3373"/>
      <c r="N134" s="686"/>
      <c r="O134" s="3365" t="s">
        <v>2420</v>
      </c>
      <c r="P134" s="3366"/>
      <c r="Q134" s="3367" t="s">
        <v>2421</v>
      </c>
      <c r="R134" s="3581" t="s">
        <v>2602</v>
      </c>
      <c r="S134" s="3582"/>
      <c r="T134" s="3582"/>
      <c r="U134" s="3582"/>
      <c r="V134" s="3582"/>
      <c r="W134" s="3582"/>
      <c r="X134" s="3582"/>
      <c r="Y134" s="3582"/>
      <c r="Z134" s="3583"/>
      <c r="AA134" s="686"/>
      <c r="AB134" s="686"/>
      <c r="AC134" s="686"/>
    </row>
    <row r="135" spans="1:29" s="633" customFormat="1" ht="30">
      <c r="A135" s="686"/>
      <c r="B135" s="3374" t="s">
        <v>2426</v>
      </c>
      <c r="C135" s="3375" t="s">
        <v>2424</v>
      </c>
      <c r="D135" s="3584" t="str">
        <f>B135</f>
        <v>Aa</v>
      </c>
      <c r="E135" s="3481" t="s">
        <v>2425</v>
      </c>
      <c r="F135" s="3481"/>
      <c r="G135" s="3482"/>
      <c r="H135" s="3482"/>
      <c r="I135" s="3482"/>
      <c r="J135" s="3482"/>
      <c r="K135" s="3482"/>
      <c r="L135" s="3482"/>
      <c r="M135" s="3483"/>
      <c r="N135" s="686"/>
      <c r="O135" s="3374" t="s">
        <v>2426</v>
      </c>
      <c r="P135" s="3375" t="s">
        <v>2424</v>
      </c>
      <c r="Q135" s="3585" t="str">
        <f>O135</f>
        <v>Aa</v>
      </c>
      <c r="R135" s="3481" t="s">
        <v>2425</v>
      </c>
      <c r="S135" s="3481"/>
      <c r="T135" s="3482"/>
      <c r="U135" s="3482"/>
      <c r="V135" s="3482"/>
      <c r="W135" s="3482"/>
      <c r="X135" s="3482"/>
      <c r="Y135" s="3482"/>
      <c r="Z135" s="3483"/>
      <c r="AA135" s="686"/>
      <c r="AB135" s="686"/>
      <c r="AC135" s="686"/>
    </row>
    <row r="136" spans="1:29" s="633" customFormat="1">
      <c r="A136" s="686"/>
      <c r="B136" s="3383"/>
      <c r="C136" s="686"/>
      <c r="D136" s="686"/>
      <c r="E136" s="686"/>
      <c r="F136" s="686"/>
      <c r="G136" s="686"/>
      <c r="H136" s="686"/>
      <c r="I136" s="686"/>
      <c r="J136" s="686"/>
      <c r="K136" s="686"/>
      <c r="L136" s="686"/>
      <c r="M136" s="3384"/>
      <c r="N136" s="686"/>
      <c r="O136" s="3383"/>
      <c r="P136" s="686"/>
      <c r="Q136" s="686"/>
      <c r="R136" s="686"/>
      <c r="S136" s="686"/>
      <c r="T136" s="686"/>
      <c r="U136" s="686"/>
      <c r="V136" s="686"/>
      <c r="W136" s="686"/>
      <c r="X136" s="686"/>
      <c r="Y136" s="686"/>
      <c r="Z136" s="3384"/>
      <c r="AA136" s="686"/>
      <c r="AB136" s="686"/>
      <c r="AC136" s="686"/>
    </row>
    <row r="137" spans="1:29" s="633" customFormat="1">
      <c r="A137" s="686"/>
      <c r="B137" s="3387" t="s">
        <v>2428</v>
      </c>
      <c r="C137" s="3392" t="s">
        <v>2429</v>
      </c>
      <c r="D137" s="3393"/>
      <c r="E137" s="3390" t="s">
        <v>2430</v>
      </c>
      <c r="F137" s="3392" t="s">
        <v>2429</v>
      </c>
      <c r="G137" s="3393"/>
      <c r="H137" s="3390" t="s">
        <v>2431</v>
      </c>
      <c r="I137" s="3392" t="s">
        <v>2429</v>
      </c>
      <c r="J137" s="3393"/>
      <c r="K137" s="3390" t="s">
        <v>2432</v>
      </c>
      <c r="L137" s="3392" t="s">
        <v>2429</v>
      </c>
      <c r="M137" s="3394"/>
      <c r="N137" s="686"/>
      <c r="O137" s="3387" t="s">
        <v>2428</v>
      </c>
      <c r="P137" s="3586" t="s">
        <v>2429</v>
      </c>
      <c r="Q137" s="3587"/>
      <c r="R137" s="3390" t="s">
        <v>2430</v>
      </c>
      <c r="S137" s="3586" t="s">
        <v>2429</v>
      </c>
      <c r="T137" s="3587"/>
      <c r="U137" s="3390" t="s">
        <v>2431</v>
      </c>
      <c r="V137" s="3586" t="s">
        <v>2429</v>
      </c>
      <c r="W137" s="3587"/>
      <c r="X137" s="3390" t="s">
        <v>2432</v>
      </c>
      <c r="Y137" s="3586" t="s">
        <v>2429</v>
      </c>
      <c r="Z137" s="3588"/>
      <c r="AA137" s="686"/>
      <c r="AB137" s="686"/>
      <c r="AC137" s="686"/>
    </row>
    <row r="138" spans="1:29" s="633" customFormat="1" ht="45">
      <c r="A138" s="1971"/>
      <c r="B138" s="3395" t="s">
        <v>361</v>
      </c>
      <c r="C138" s="3396" t="s">
        <v>2424</v>
      </c>
      <c r="D138" s="3589" t="s">
        <v>361</v>
      </c>
      <c r="E138" s="3398" t="s">
        <v>2433</v>
      </c>
      <c r="F138" s="3396" t="s">
        <v>2424</v>
      </c>
      <c r="G138" s="3590" t="s">
        <v>2433</v>
      </c>
      <c r="H138" s="3400">
        <v>1</v>
      </c>
      <c r="I138" s="3396" t="s">
        <v>2424</v>
      </c>
      <c r="J138" s="3591">
        <v>1</v>
      </c>
      <c r="K138" s="3400">
        <v>27</v>
      </c>
      <c r="L138" s="3396" t="s">
        <v>2424</v>
      </c>
      <c r="M138" s="3592">
        <v>27</v>
      </c>
      <c r="N138" s="1971"/>
      <c r="O138" s="3395" t="s">
        <v>361</v>
      </c>
      <c r="P138" s="3396" t="s">
        <v>2424</v>
      </c>
      <c r="Q138" s="3593" t="s">
        <v>361</v>
      </c>
      <c r="R138" s="3398" t="s">
        <v>2433</v>
      </c>
      <c r="S138" s="3396" t="s">
        <v>2424</v>
      </c>
      <c r="T138" s="3594" t="s">
        <v>2433</v>
      </c>
      <c r="U138" s="3400">
        <v>1</v>
      </c>
      <c r="V138" s="3396" t="s">
        <v>2424</v>
      </c>
      <c r="W138" s="3593">
        <v>1</v>
      </c>
      <c r="X138" s="3400">
        <v>27</v>
      </c>
      <c r="Y138" s="3396" t="s">
        <v>2424</v>
      </c>
      <c r="Z138" s="3595">
        <v>27</v>
      </c>
      <c r="AA138" s="1971"/>
      <c r="AB138" s="1971"/>
      <c r="AC138" s="1971"/>
    </row>
    <row r="139" spans="1:29" s="633" customFormat="1" ht="45">
      <c r="A139" s="1971"/>
      <c r="B139" s="3395" t="s">
        <v>363</v>
      </c>
      <c r="C139" s="3396" t="s">
        <v>2424</v>
      </c>
      <c r="D139" s="3589" t="s">
        <v>363</v>
      </c>
      <c r="E139" s="3398" t="s">
        <v>2450</v>
      </c>
      <c r="F139" s="3396" t="s">
        <v>2424</v>
      </c>
      <c r="G139" s="3590" t="s">
        <v>2450</v>
      </c>
      <c r="H139" s="3400">
        <v>2</v>
      </c>
      <c r="I139" s="3396" t="s">
        <v>2424</v>
      </c>
      <c r="J139" s="3591">
        <v>2</v>
      </c>
      <c r="K139" s="3400">
        <v>28</v>
      </c>
      <c r="L139" s="3396" t="s">
        <v>2424</v>
      </c>
      <c r="M139" s="3592">
        <v>28</v>
      </c>
      <c r="N139" s="1971"/>
      <c r="O139" s="3395" t="s">
        <v>363</v>
      </c>
      <c r="P139" s="3396" t="s">
        <v>2424</v>
      </c>
      <c r="Q139" s="3593" t="s">
        <v>363</v>
      </c>
      <c r="R139" s="3398" t="s">
        <v>2450</v>
      </c>
      <c r="S139" s="3396" t="s">
        <v>2424</v>
      </c>
      <c r="T139" s="3594" t="s">
        <v>2450</v>
      </c>
      <c r="U139" s="3400">
        <v>2</v>
      </c>
      <c r="V139" s="3396" t="s">
        <v>2424</v>
      </c>
      <c r="W139" s="3593">
        <v>2</v>
      </c>
      <c r="X139" s="3400">
        <v>28</v>
      </c>
      <c r="Y139" s="3396" t="s">
        <v>2424</v>
      </c>
      <c r="Z139" s="3595">
        <v>28</v>
      </c>
      <c r="AA139" s="1971"/>
      <c r="AB139" s="1971"/>
      <c r="AC139" s="1971"/>
    </row>
    <row r="140" spans="1:29" s="633" customFormat="1" ht="45">
      <c r="A140" s="1971"/>
      <c r="B140" s="3395" t="s">
        <v>362</v>
      </c>
      <c r="C140" s="3396" t="s">
        <v>2424</v>
      </c>
      <c r="D140" s="3589" t="s">
        <v>362</v>
      </c>
      <c r="E140" s="3398" t="s">
        <v>2469</v>
      </c>
      <c r="F140" s="3396" t="s">
        <v>2424</v>
      </c>
      <c r="G140" s="3590" t="s">
        <v>2469</v>
      </c>
      <c r="H140" s="3400">
        <v>3</v>
      </c>
      <c r="I140" s="3396" t="s">
        <v>2424</v>
      </c>
      <c r="J140" s="3591">
        <v>3</v>
      </c>
      <c r="K140" s="3400">
        <v>29</v>
      </c>
      <c r="L140" s="3396" t="s">
        <v>2424</v>
      </c>
      <c r="M140" s="3592">
        <v>29</v>
      </c>
      <c r="N140" s="1971"/>
      <c r="O140" s="3395" t="s">
        <v>362</v>
      </c>
      <c r="P140" s="3396" t="s">
        <v>2424</v>
      </c>
      <c r="Q140" s="3593" t="s">
        <v>362</v>
      </c>
      <c r="R140" s="3398" t="s">
        <v>2469</v>
      </c>
      <c r="S140" s="3396" t="s">
        <v>2424</v>
      </c>
      <c r="T140" s="3594" t="s">
        <v>2469</v>
      </c>
      <c r="U140" s="3400">
        <v>3</v>
      </c>
      <c r="V140" s="3396" t="s">
        <v>2424</v>
      </c>
      <c r="W140" s="3593">
        <v>3</v>
      </c>
      <c r="X140" s="3400">
        <v>29</v>
      </c>
      <c r="Y140" s="3396" t="s">
        <v>2424</v>
      </c>
      <c r="Z140" s="3595">
        <v>29</v>
      </c>
      <c r="AA140" s="1971"/>
      <c r="AB140" s="1971"/>
      <c r="AC140" s="1971"/>
    </row>
    <row r="141" spans="1:29" s="633" customFormat="1" ht="45">
      <c r="A141" s="1971"/>
      <c r="B141" s="3395" t="s">
        <v>17</v>
      </c>
      <c r="C141" s="3396" t="s">
        <v>2424</v>
      </c>
      <c r="D141" s="3589" t="s">
        <v>17</v>
      </c>
      <c r="E141" s="3398" t="s">
        <v>2477</v>
      </c>
      <c r="F141" s="3396" t="s">
        <v>2424</v>
      </c>
      <c r="G141" s="3590" t="s">
        <v>2477</v>
      </c>
      <c r="H141" s="3400">
        <v>4</v>
      </c>
      <c r="I141" s="3396" t="s">
        <v>2424</v>
      </c>
      <c r="J141" s="3591">
        <v>4</v>
      </c>
      <c r="K141" s="3400">
        <v>30</v>
      </c>
      <c r="L141" s="3396" t="s">
        <v>2424</v>
      </c>
      <c r="M141" s="3592">
        <v>30</v>
      </c>
      <c r="N141" s="1971"/>
      <c r="O141" s="3395" t="s">
        <v>17</v>
      </c>
      <c r="P141" s="3396" t="s">
        <v>2424</v>
      </c>
      <c r="Q141" s="3593" t="s">
        <v>17</v>
      </c>
      <c r="R141" s="3398" t="s">
        <v>2477</v>
      </c>
      <c r="S141" s="3396" t="s">
        <v>2424</v>
      </c>
      <c r="T141" s="3594" t="s">
        <v>2477</v>
      </c>
      <c r="U141" s="3400">
        <v>4</v>
      </c>
      <c r="V141" s="3396" t="s">
        <v>2424</v>
      </c>
      <c r="W141" s="3593">
        <v>4</v>
      </c>
      <c r="X141" s="3400">
        <v>30</v>
      </c>
      <c r="Y141" s="3396" t="s">
        <v>2424</v>
      </c>
      <c r="Z141" s="3595">
        <v>30</v>
      </c>
      <c r="AA141" s="1971"/>
      <c r="AB141" s="1971"/>
      <c r="AC141" s="1971"/>
    </row>
    <row r="142" spans="1:29" s="633" customFormat="1" ht="45">
      <c r="A142" s="1971"/>
      <c r="B142" s="3395" t="s">
        <v>634</v>
      </c>
      <c r="C142" s="3396" t="s">
        <v>2424</v>
      </c>
      <c r="D142" s="3589" t="s">
        <v>634</v>
      </c>
      <c r="E142" s="3398" t="s">
        <v>2479</v>
      </c>
      <c r="F142" s="3396" t="s">
        <v>2424</v>
      </c>
      <c r="G142" s="3590" t="s">
        <v>2479</v>
      </c>
      <c r="H142" s="3400">
        <v>5</v>
      </c>
      <c r="I142" s="3396" t="s">
        <v>2424</v>
      </c>
      <c r="J142" s="3591">
        <v>5</v>
      </c>
      <c r="K142" s="3400">
        <v>31</v>
      </c>
      <c r="L142" s="3396" t="s">
        <v>2424</v>
      </c>
      <c r="M142" s="3592">
        <v>31</v>
      </c>
      <c r="N142" s="1971"/>
      <c r="O142" s="3395" t="s">
        <v>634</v>
      </c>
      <c r="P142" s="3396" t="s">
        <v>2424</v>
      </c>
      <c r="Q142" s="3593" t="s">
        <v>634</v>
      </c>
      <c r="R142" s="3398" t="s">
        <v>2479</v>
      </c>
      <c r="S142" s="3396" t="s">
        <v>2424</v>
      </c>
      <c r="T142" s="3594" t="s">
        <v>2479</v>
      </c>
      <c r="U142" s="3400">
        <v>5</v>
      </c>
      <c r="V142" s="3396" t="s">
        <v>2424</v>
      </c>
      <c r="W142" s="3593">
        <v>5</v>
      </c>
      <c r="X142" s="3400">
        <v>31</v>
      </c>
      <c r="Y142" s="3396" t="s">
        <v>2424</v>
      </c>
      <c r="Z142" s="3595">
        <v>31</v>
      </c>
      <c r="AA142" s="1971"/>
      <c r="AB142" s="1971"/>
      <c r="AC142" s="1971"/>
    </row>
    <row r="143" spans="1:29" s="633" customFormat="1" ht="45">
      <c r="A143" s="1971"/>
      <c r="B143" s="3395" t="s">
        <v>364</v>
      </c>
      <c r="C143" s="3396" t="s">
        <v>2424</v>
      </c>
      <c r="D143" s="3589" t="s">
        <v>364</v>
      </c>
      <c r="E143" s="3398" t="s">
        <v>2480</v>
      </c>
      <c r="F143" s="3396" t="s">
        <v>2424</v>
      </c>
      <c r="G143" s="3590" t="s">
        <v>2480</v>
      </c>
      <c r="H143" s="3400">
        <v>6</v>
      </c>
      <c r="I143" s="3396" t="s">
        <v>2424</v>
      </c>
      <c r="J143" s="3591">
        <v>6</v>
      </c>
      <c r="K143" s="3400">
        <v>32</v>
      </c>
      <c r="L143" s="3396" t="s">
        <v>2424</v>
      </c>
      <c r="M143" s="3592">
        <v>32</v>
      </c>
      <c r="N143" s="1971"/>
      <c r="O143" s="3395" t="s">
        <v>364</v>
      </c>
      <c r="P143" s="3396" t="s">
        <v>2424</v>
      </c>
      <c r="Q143" s="3593" t="s">
        <v>364</v>
      </c>
      <c r="R143" s="3398" t="s">
        <v>2480</v>
      </c>
      <c r="S143" s="3396" t="s">
        <v>2424</v>
      </c>
      <c r="T143" s="3594" t="s">
        <v>2480</v>
      </c>
      <c r="U143" s="3400">
        <v>6</v>
      </c>
      <c r="V143" s="3396" t="s">
        <v>2424</v>
      </c>
      <c r="W143" s="3593">
        <v>6</v>
      </c>
      <c r="X143" s="3400">
        <v>32</v>
      </c>
      <c r="Y143" s="3396" t="s">
        <v>2424</v>
      </c>
      <c r="Z143" s="3595">
        <v>32</v>
      </c>
      <c r="AA143" s="1971"/>
      <c r="AB143" s="1971"/>
      <c r="AC143" s="1971"/>
    </row>
    <row r="144" spans="1:29" s="633" customFormat="1" ht="45">
      <c r="A144" s="1971"/>
      <c r="B144" s="3395" t="s">
        <v>729</v>
      </c>
      <c r="C144" s="3396" t="s">
        <v>2424</v>
      </c>
      <c r="D144" s="3589" t="s">
        <v>729</v>
      </c>
      <c r="E144" s="3398" t="s">
        <v>1278</v>
      </c>
      <c r="F144" s="3396" t="s">
        <v>2424</v>
      </c>
      <c r="G144" s="3590" t="s">
        <v>1278</v>
      </c>
      <c r="H144" s="3400">
        <v>7</v>
      </c>
      <c r="I144" s="3396" t="s">
        <v>2424</v>
      </c>
      <c r="J144" s="3591">
        <v>7</v>
      </c>
      <c r="K144" s="3400">
        <v>33</v>
      </c>
      <c r="L144" s="3396" t="s">
        <v>2424</v>
      </c>
      <c r="M144" s="3592">
        <v>33</v>
      </c>
      <c r="N144" s="1971"/>
      <c r="O144" s="3395" t="s">
        <v>729</v>
      </c>
      <c r="P144" s="3396" t="s">
        <v>2424</v>
      </c>
      <c r="Q144" s="3593" t="s">
        <v>729</v>
      </c>
      <c r="R144" s="3398" t="s">
        <v>1278</v>
      </c>
      <c r="S144" s="3396" t="s">
        <v>2424</v>
      </c>
      <c r="T144" s="3594" t="s">
        <v>1278</v>
      </c>
      <c r="U144" s="3400">
        <v>7</v>
      </c>
      <c r="V144" s="3396" t="s">
        <v>2424</v>
      </c>
      <c r="W144" s="3593">
        <v>7</v>
      </c>
      <c r="X144" s="3400">
        <v>33</v>
      </c>
      <c r="Y144" s="3396" t="s">
        <v>2424</v>
      </c>
      <c r="Z144" s="3595">
        <v>33</v>
      </c>
      <c r="AA144" s="1971"/>
      <c r="AB144" s="1971"/>
      <c r="AC144" s="1971"/>
    </row>
    <row r="145" spans="1:29" s="633" customFormat="1" ht="45">
      <c r="A145" s="1971"/>
      <c r="B145" s="3395" t="s">
        <v>636</v>
      </c>
      <c r="C145" s="3396" t="s">
        <v>2424</v>
      </c>
      <c r="D145" s="3589" t="s">
        <v>636</v>
      </c>
      <c r="E145" s="3398" t="s">
        <v>2483</v>
      </c>
      <c r="F145" s="3396" t="s">
        <v>2424</v>
      </c>
      <c r="G145" s="3590" t="s">
        <v>2483</v>
      </c>
      <c r="H145" s="3400">
        <v>8</v>
      </c>
      <c r="I145" s="3396" t="s">
        <v>2424</v>
      </c>
      <c r="J145" s="3591">
        <v>8</v>
      </c>
      <c r="K145" s="3400">
        <v>34</v>
      </c>
      <c r="L145" s="3396" t="s">
        <v>2424</v>
      </c>
      <c r="M145" s="3592">
        <v>34</v>
      </c>
      <c r="N145" s="1971"/>
      <c r="O145" s="3395" t="s">
        <v>636</v>
      </c>
      <c r="P145" s="3396" t="s">
        <v>2424</v>
      </c>
      <c r="Q145" s="3593" t="s">
        <v>636</v>
      </c>
      <c r="R145" s="3398" t="s">
        <v>2483</v>
      </c>
      <c r="S145" s="3396" t="s">
        <v>2424</v>
      </c>
      <c r="T145" s="3594" t="s">
        <v>2483</v>
      </c>
      <c r="U145" s="3400">
        <v>8</v>
      </c>
      <c r="V145" s="3396" t="s">
        <v>2424</v>
      </c>
      <c r="W145" s="3593">
        <v>8</v>
      </c>
      <c r="X145" s="3400">
        <v>34</v>
      </c>
      <c r="Y145" s="3396" t="s">
        <v>2424</v>
      </c>
      <c r="Z145" s="3595">
        <v>34</v>
      </c>
      <c r="AA145" s="1971"/>
      <c r="AB145" s="1971"/>
      <c r="AC145" s="1971"/>
    </row>
    <row r="146" spans="1:29" s="633" customFormat="1" ht="45">
      <c r="A146" s="1971"/>
      <c r="B146" s="3395" t="s">
        <v>367</v>
      </c>
      <c r="C146" s="3396" t="s">
        <v>2424</v>
      </c>
      <c r="D146" s="3589" t="s">
        <v>367</v>
      </c>
      <c r="E146" s="3398" t="s">
        <v>2484</v>
      </c>
      <c r="F146" s="3396" t="s">
        <v>2424</v>
      </c>
      <c r="G146" s="3590" t="s">
        <v>2484</v>
      </c>
      <c r="H146" s="3400">
        <v>9</v>
      </c>
      <c r="I146" s="3396" t="s">
        <v>2424</v>
      </c>
      <c r="J146" s="3591">
        <v>9</v>
      </c>
      <c r="K146" s="3400">
        <v>35</v>
      </c>
      <c r="L146" s="3396" t="s">
        <v>2424</v>
      </c>
      <c r="M146" s="3592">
        <v>35</v>
      </c>
      <c r="N146" s="1971"/>
      <c r="O146" s="3395" t="s">
        <v>367</v>
      </c>
      <c r="P146" s="3396" t="s">
        <v>2424</v>
      </c>
      <c r="Q146" s="3593" t="s">
        <v>367</v>
      </c>
      <c r="R146" s="3398" t="s">
        <v>2484</v>
      </c>
      <c r="S146" s="3396" t="s">
        <v>2424</v>
      </c>
      <c r="T146" s="3594" t="s">
        <v>2484</v>
      </c>
      <c r="U146" s="3400">
        <v>9</v>
      </c>
      <c r="V146" s="3396" t="s">
        <v>2424</v>
      </c>
      <c r="W146" s="3593">
        <v>9</v>
      </c>
      <c r="X146" s="3400">
        <v>35</v>
      </c>
      <c r="Y146" s="3396" t="s">
        <v>2424</v>
      </c>
      <c r="Z146" s="3595">
        <v>35</v>
      </c>
      <c r="AA146" s="1971"/>
      <c r="AB146" s="1971"/>
      <c r="AC146" s="1971"/>
    </row>
    <row r="147" spans="1:29" s="633" customFormat="1" ht="45">
      <c r="A147" s="1971"/>
      <c r="B147" s="3395" t="s">
        <v>370</v>
      </c>
      <c r="C147" s="3396" t="s">
        <v>2424</v>
      </c>
      <c r="D147" s="3589" t="s">
        <v>370</v>
      </c>
      <c r="E147" s="3398" t="s">
        <v>2486</v>
      </c>
      <c r="F147" s="3396" t="s">
        <v>2424</v>
      </c>
      <c r="G147" s="3590" t="s">
        <v>2486</v>
      </c>
      <c r="H147" s="3400">
        <v>10</v>
      </c>
      <c r="I147" s="3396" t="s">
        <v>2424</v>
      </c>
      <c r="J147" s="3591">
        <v>10</v>
      </c>
      <c r="K147" s="3400">
        <v>36</v>
      </c>
      <c r="L147" s="3396" t="s">
        <v>2424</v>
      </c>
      <c r="M147" s="3592">
        <v>36</v>
      </c>
      <c r="N147" s="1971"/>
      <c r="O147" s="3395" t="s">
        <v>370</v>
      </c>
      <c r="P147" s="3396" t="s">
        <v>2424</v>
      </c>
      <c r="Q147" s="3593" t="s">
        <v>370</v>
      </c>
      <c r="R147" s="3398" t="s">
        <v>2486</v>
      </c>
      <c r="S147" s="3396" t="s">
        <v>2424</v>
      </c>
      <c r="T147" s="3594" t="s">
        <v>2486</v>
      </c>
      <c r="U147" s="3400">
        <v>10</v>
      </c>
      <c r="V147" s="3396" t="s">
        <v>2424</v>
      </c>
      <c r="W147" s="3593">
        <v>10</v>
      </c>
      <c r="X147" s="3400">
        <v>36</v>
      </c>
      <c r="Y147" s="3396" t="s">
        <v>2424</v>
      </c>
      <c r="Z147" s="3595">
        <v>36</v>
      </c>
      <c r="AA147" s="1971"/>
      <c r="AB147" s="1971"/>
      <c r="AC147" s="1971"/>
    </row>
    <row r="148" spans="1:29" s="633" customFormat="1" ht="45">
      <c r="A148" s="1971"/>
      <c r="B148" s="3395" t="s">
        <v>372</v>
      </c>
      <c r="C148" s="3396" t="s">
        <v>2424</v>
      </c>
      <c r="D148" s="3589" t="s">
        <v>372</v>
      </c>
      <c r="E148" s="3398" t="s">
        <v>2488</v>
      </c>
      <c r="F148" s="3396" t="s">
        <v>2424</v>
      </c>
      <c r="G148" s="3590" t="s">
        <v>2488</v>
      </c>
      <c r="H148" s="3400">
        <v>11</v>
      </c>
      <c r="I148" s="3396" t="s">
        <v>2424</v>
      </c>
      <c r="J148" s="3591">
        <v>11</v>
      </c>
      <c r="K148" s="3400">
        <v>37</v>
      </c>
      <c r="L148" s="3396" t="s">
        <v>2424</v>
      </c>
      <c r="M148" s="3592">
        <v>37</v>
      </c>
      <c r="N148" s="1971"/>
      <c r="O148" s="3395" t="s">
        <v>372</v>
      </c>
      <c r="P148" s="3396" t="s">
        <v>2424</v>
      </c>
      <c r="Q148" s="3593" t="s">
        <v>372</v>
      </c>
      <c r="R148" s="3398" t="s">
        <v>2488</v>
      </c>
      <c r="S148" s="3396" t="s">
        <v>2424</v>
      </c>
      <c r="T148" s="3594" t="s">
        <v>2488</v>
      </c>
      <c r="U148" s="3400">
        <v>11</v>
      </c>
      <c r="V148" s="3396" t="s">
        <v>2424</v>
      </c>
      <c r="W148" s="3593">
        <v>11</v>
      </c>
      <c r="X148" s="3400">
        <v>37</v>
      </c>
      <c r="Y148" s="3396" t="s">
        <v>2424</v>
      </c>
      <c r="Z148" s="3595">
        <v>37</v>
      </c>
      <c r="AA148" s="1971"/>
      <c r="AB148" s="1971"/>
      <c r="AC148" s="1971"/>
    </row>
    <row r="149" spans="1:29" s="633" customFormat="1" ht="45">
      <c r="A149" s="1971"/>
      <c r="B149" s="3395" t="s">
        <v>224</v>
      </c>
      <c r="C149" s="3396" t="s">
        <v>2424</v>
      </c>
      <c r="D149" s="3589" t="s">
        <v>224</v>
      </c>
      <c r="E149" s="3398" t="s">
        <v>2490</v>
      </c>
      <c r="F149" s="3396" t="s">
        <v>2424</v>
      </c>
      <c r="G149" s="3590" t="s">
        <v>2490</v>
      </c>
      <c r="H149" s="3400">
        <v>12</v>
      </c>
      <c r="I149" s="3396" t="s">
        <v>2424</v>
      </c>
      <c r="J149" s="3591">
        <v>12</v>
      </c>
      <c r="K149" s="3400">
        <v>38</v>
      </c>
      <c r="L149" s="3396" t="s">
        <v>2424</v>
      </c>
      <c r="M149" s="3592">
        <v>38</v>
      </c>
      <c r="N149" s="1971"/>
      <c r="O149" s="3395" t="s">
        <v>224</v>
      </c>
      <c r="P149" s="3396" t="s">
        <v>2424</v>
      </c>
      <c r="Q149" s="3593" t="s">
        <v>224</v>
      </c>
      <c r="R149" s="3398" t="s">
        <v>2490</v>
      </c>
      <c r="S149" s="3396" t="s">
        <v>2424</v>
      </c>
      <c r="T149" s="3594" t="s">
        <v>2490</v>
      </c>
      <c r="U149" s="3400">
        <v>12</v>
      </c>
      <c r="V149" s="3396" t="s">
        <v>2424</v>
      </c>
      <c r="W149" s="3593">
        <v>12</v>
      </c>
      <c r="X149" s="3400">
        <v>38</v>
      </c>
      <c r="Y149" s="3396" t="s">
        <v>2424</v>
      </c>
      <c r="Z149" s="3595">
        <v>38</v>
      </c>
      <c r="AA149" s="1971"/>
      <c r="AB149" s="1971"/>
      <c r="AC149" s="1971"/>
    </row>
    <row r="150" spans="1:29" s="633" customFormat="1" ht="45">
      <c r="A150" s="1971"/>
      <c r="B150" s="3395" t="s">
        <v>395</v>
      </c>
      <c r="C150" s="3396" t="s">
        <v>2424</v>
      </c>
      <c r="D150" s="3589" t="s">
        <v>395</v>
      </c>
      <c r="E150" s="3398" t="s">
        <v>2491</v>
      </c>
      <c r="F150" s="3396" t="s">
        <v>2424</v>
      </c>
      <c r="G150" s="3590" t="s">
        <v>2491</v>
      </c>
      <c r="H150" s="3400">
        <v>13</v>
      </c>
      <c r="I150" s="3396" t="s">
        <v>2424</v>
      </c>
      <c r="J150" s="3591">
        <v>13</v>
      </c>
      <c r="K150" s="3400">
        <v>39</v>
      </c>
      <c r="L150" s="3396" t="s">
        <v>2424</v>
      </c>
      <c r="M150" s="3592">
        <v>39</v>
      </c>
      <c r="N150" s="1971"/>
      <c r="O150" s="3395" t="s">
        <v>395</v>
      </c>
      <c r="P150" s="3396" t="s">
        <v>2424</v>
      </c>
      <c r="Q150" s="3593" t="s">
        <v>395</v>
      </c>
      <c r="R150" s="3398" t="s">
        <v>2491</v>
      </c>
      <c r="S150" s="3396" t="s">
        <v>2424</v>
      </c>
      <c r="T150" s="3594" t="s">
        <v>2491</v>
      </c>
      <c r="U150" s="3400">
        <v>13</v>
      </c>
      <c r="V150" s="3396" t="s">
        <v>2424</v>
      </c>
      <c r="W150" s="3593">
        <v>13</v>
      </c>
      <c r="X150" s="3400">
        <v>39</v>
      </c>
      <c r="Y150" s="3396" t="s">
        <v>2424</v>
      </c>
      <c r="Z150" s="3595">
        <v>39</v>
      </c>
      <c r="AA150" s="1971"/>
      <c r="AB150" s="1971"/>
      <c r="AC150" s="1971"/>
    </row>
    <row r="151" spans="1:29" s="633" customFormat="1" ht="45">
      <c r="A151" s="1971"/>
      <c r="B151" s="3395" t="s">
        <v>868</v>
      </c>
      <c r="C151" s="3396" t="s">
        <v>2424</v>
      </c>
      <c r="D151" s="3589" t="s">
        <v>868</v>
      </c>
      <c r="E151" s="3398" t="s">
        <v>2493</v>
      </c>
      <c r="F151" s="3396" t="s">
        <v>2424</v>
      </c>
      <c r="G151" s="3590" t="s">
        <v>2493</v>
      </c>
      <c r="H151" s="3400">
        <v>14</v>
      </c>
      <c r="I151" s="3396" t="s">
        <v>2424</v>
      </c>
      <c r="J151" s="3591">
        <v>14</v>
      </c>
      <c r="K151" s="3400">
        <v>40</v>
      </c>
      <c r="L151" s="3396" t="s">
        <v>2424</v>
      </c>
      <c r="M151" s="3592">
        <v>40</v>
      </c>
      <c r="N151" s="1971"/>
      <c r="O151" s="3395" t="s">
        <v>868</v>
      </c>
      <c r="P151" s="3396" t="s">
        <v>2424</v>
      </c>
      <c r="Q151" s="3593" t="s">
        <v>868</v>
      </c>
      <c r="R151" s="3398" t="s">
        <v>2493</v>
      </c>
      <c r="S151" s="3396" t="s">
        <v>2424</v>
      </c>
      <c r="T151" s="3594" t="s">
        <v>2493</v>
      </c>
      <c r="U151" s="3400">
        <v>14</v>
      </c>
      <c r="V151" s="3396" t="s">
        <v>2424</v>
      </c>
      <c r="W151" s="3593">
        <v>14</v>
      </c>
      <c r="X151" s="3400">
        <v>40</v>
      </c>
      <c r="Y151" s="3396" t="s">
        <v>2424</v>
      </c>
      <c r="Z151" s="3595">
        <v>40</v>
      </c>
      <c r="AA151" s="1971"/>
      <c r="AB151" s="1971"/>
      <c r="AC151" s="1971"/>
    </row>
    <row r="152" spans="1:29" s="633" customFormat="1" ht="45">
      <c r="A152" s="1971"/>
      <c r="B152" s="3395" t="s">
        <v>2506</v>
      </c>
      <c r="C152" s="3396" t="s">
        <v>2424</v>
      </c>
      <c r="D152" s="3589" t="s">
        <v>2506</v>
      </c>
      <c r="E152" s="3398" t="s">
        <v>2507</v>
      </c>
      <c r="F152" s="3396" t="s">
        <v>2424</v>
      </c>
      <c r="G152" s="3590" t="s">
        <v>2507</v>
      </c>
      <c r="H152" s="3400">
        <v>15</v>
      </c>
      <c r="I152" s="3396" t="s">
        <v>2424</v>
      </c>
      <c r="J152" s="3591">
        <v>15</v>
      </c>
      <c r="K152" s="3400">
        <v>41</v>
      </c>
      <c r="L152" s="3396" t="s">
        <v>2424</v>
      </c>
      <c r="M152" s="3592">
        <v>41</v>
      </c>
      <c r="N152" s="1971"/>
      <c r="O152" s="3395" t="s">
        <v>2506</v>
      </c>
      <c r="P152" s="3396" t="s">
        <v>2424</v>
      </c>
      <c r="Q152" s="3593" t="s">
        <v>2506</v>
      </c>
      <c r="R152" s="3398" t="s">
        <v>2507</v>
      </c>
      <c r="S152" s="3396" t="s">
        <v>2424</v>
      </c>
      <c r="T152" s="3594" t="s">
        <v>2507</v>
      </c>
      <c r="U152" s="3400">
        <v>15</v>
      </c>
      <c r="V152" s="3396" t="s">
        <v>2424</v>
      </c>
      <c r="W152" s="3593">
        <v>15</v>
      </c>
      <c r="X152" s="3400">
        <v>41</v>
      </c>
      <c r="Y152" s="3396" t="s">
        <v>2424</v>
      </c>
      <c r="Z152" s="3595">
        <v>41</v>
      </c>
      <c r="AA152" s="1971"/>
      <c r="AB152" s="1971"/>
      <c r="AC152" s="1971"/>
    </row>
    <row r="153" spans="1:29" s="633" customFormat="1" ht="45">
      <c r="A153" s="1971"/>
      <c r="B153" s="3395" t="s">
        <v>397</v>
      </c>
      <c r="C153" s="3396" t="s">
        <v>2424</v>
      </c>
      <c r="D153" s="3589" t="s">
        <v>397</v>
      </c>
      <c r="E153" s="3398" t="s">
        <v>1225</v>
      </c>
      <c r="F153" s="3396" t="s">
        <v>2424</v>
      </c>
      <c r="G153" s="3590" t="s">
        <v>1225</v>
      </c>
      <c r="H153" s="3400">
        <v>16</v>
      </c>
      <c r="I153" s="3396" t="s">
        <v>2424</v>
      </c>
      <c r="J153" s="3591">
        <v>16</v>
      </c>
      <c r="K153" s="3400">
        <v>42</v>
      </c>
      <c r="L153" s="3396" t="s">
        <v>2424</v>
      </c>
      <c r="M153" s="3592">
        <v>42</v>
      </c>
      <c r="N153" s="1971"/>
      <c r="O153" s="3395" t="s">
        <v>397</v>
      </c>
      <c r="P153" s="3396" t="s">
        <v>2424</v>
      </c>
      <c r="Q153" s="3593" t="s">
        <v>397</v>
      </c>
      <c r="R153" s="3398" t="s">
        <v>1225</v>
      </c>
      <c r="S153" s="3396" t="s">
        <v>2424</v>
      </c>
      <c r="T153" s="3594" t="s">
        <v>1225</v>
      </c>
      <c r="U153" s="3400">
        <v>16</v>
      </c>
      <c r="V153" s="3396" t="s">
        <v>2424</v>
      </c>
      <c r="W153" s="3593">
        <v>16</v>
      </c>
      <c r="X153" s="3400">
        <v>42</v>
      </c>
      <c r="Y153" s="3396" t="s">
        <v>2424</v>
      </c>
      <c r="Z153" s="3595">
        <v>42</v>
      </c>
      <c r="AA153" s="1971"/>
      <c r="AB153" s="1971"/>
      <c r="AC153" s="1971"/>
    </row>
    <row r="154" spans="1:29" s="633" customFormat="1" ht="45">
      <c r="A154" s="1971"/>
      <c r="B154" s="3395" t="s">
        <v>933</v>
      </c>
      <c r="C154" s="3396" t="s">
        <v>2424</v>
      </c>
      <c r="D154" s="3589" t="s">
        <v>933</v>
      </c>
      <c r="E154" s="3398" t="s">
        <v>1224</v>
      </c>
      <c r="F154" s="3396" t="s">
        <v>2424</v>
      </c>
      <c r="G154" s="3590" t="s">
        <v>1224</v>
      </c>
      <c r="H154" s="3400">
        <v>17</v>
      </c>
      <c r="I154" s="3396" t="s">
        <v>2424</v>
      </c>
      <c r="J154" s="3591">
        <v>17</v>
      </c>
      <c r="K154" s="3400">
        <v>43</v>
      </c>
      <c r="L154" s="3396" t="s">
        <v>2424</v>
      </c>
      <c r="M154" s="3592">
        <v>43</v>
      </c>
      <c r="N154" s="1971"/>
      <c r="O154" s="3395" t="s">
        <v>933</v>
      </c>
      <c r="P154" s="3396" t="s">
        <v>2424</v>
      </c>
      <c r="Q154" s="3593" t="s">
        <v>933</v>
      </c>
      <c r="R154" s="3398" t="s">
        <v>1224</v>
      </c>
      <c r="S154" s="3396" t="s">
        <v>2424</v>
      </c>
      <c r="T154" s="3594" t="s">
        <v>1224</v>
      </c>
      <c r="U154" s="3400">
        <v>17</v>
      </c>
      <c r="V154" s="3396" t="s">
        <v>2424</v>
      </c>
      <c r="W154" s="3593">
        <v>17</v>
      </c>
      <c r="X154" s="3400">
        <v>43</v>
      </c>
      <c r="Y154" s="3396" t="s">
        <v>2424</v>
      </c>
      <c r="Z154" s="3595">
        <v>43</v>
      </c>
      <c r="AA154" s="1971"/>
      <c r="AB154" s="1971"/>
      <c r="AC154" s="1971"/>
    </row>
    <row r="155" spans="1:29" s="633" customFormat="1" ht="45">
      <c r="A155" s="1971"/>
      <c r="B155" s="3395" t="s">
        <v>635</v>
      </c>
      <c r="C155" s="3396" t="s">
        <v>2424</v>
      </c>
      <c r="D155" s="3589" t="s">
        <v>635</v>
      </c>
      <c r="E155" s="3398" t="s">
        <v>2523</v>
      </c>
      <c r="F155" s="3396" t="s">
        <v>2424</v>
      </c>
      <c r="G155" s="3590" t="s">
        <v>2523</v>
      </c>
      <c r="H155" s="3400">
        <v>18</v>
      </c>
      <c r="I155" s="3396" t="s">
        <v>2424</v>
      </c>
      <c r="J155" s="3591">
        <v>18</v>
      </c>
      <c r="K155" s="3400">
        <v>44</v>
      </c>
      <c r="L155" s="3396" t="s">
        <v>2424</v>
      </c>
      <c r="M155" s="3592">
        <v>44</v>
      </c>
      <c r="N155" s="1971"/>
      <c r="O155" s="3395" t="s">
        <v>635</v>
      </c>
      <c r="P155" s="3396" t="s">
        <v>2424</v>
      </c>
      <c r="Q155" s="3593" t="s">
        <v>635</v>
      </c>
      <c r="R155" s="3398" t="s">
        <v>2523</v>
      </c>
      <c r="S155" s="3396" t="s">
        <v>2424</v>
      </c>
      <c r="T155" s="3594" t="s">
        <v>2523</v>
      </c>
      <c r="U155" s="3400">
        <v>18</v>
      </c>
      <c r="V155" s="3396" t="s">
        <v>2424</v>
      </c>
      <c r="W155" s="3593">
        <v>18</v>
      </c>
      <c r="X155" s="3400">
        <v>44</v>
      </c>
      <c r="Y155" s="3396" t="s">
        <v>2424</v>
      </c>
      <c r="Z155" s="3595">
        <v>44</v>
      </c>
      <c r="AA155" s="1971"/>
      <c r="AB155" s="1971"/>
      <c r="AC155" s="1971"/>
    </row>
    <row r="156" spans="1:29" s="633" customFormat="1" ht="45">
      <c r="A156" s="1971"/>
      <c r="B156" s="3395" t="s">
        <v>374</v>
      </c>
      <c r="C156" s="3396" t="s">
        <v>2424</v>
      </c>
      <c r="D156" s="3589" t="s">
        <v>374</v>
      </c>
      <c r="E156" s="3398" t="s">
        <v>2527</v>
      </c>
      <c r="F156" s="3396" t="s">
        <v>2424</v>
      </c>
      <c r="G156" s="3590" t="s">
        <v>2527</v>
      </c>
      <c r="H156" s="3400">
        <v>19</v>
      </c>
      <c r="I156" s="3396" t="s">
        <v>2424</v>
      </c>
      <c r="J156" s="3591">
        <v>19</v>
      </c>
      <c r="K156" s="3400">
        <v>45</v>
      </c>
      <c r="L156" s="3396" t="s">
        <v>2424</v>
      </c>
      <c r="M156" s="3592">
        <v>45</v>
      </c>
      <c r="N156" s="1971"/>
      <c r="O156" s="3395" t="s">
        <v>374</v>
      </c>
      <c r="P156" s="3396" t="s">
        <v>2424</v>
      </c>
      <c r="Q156" s="3593" t="s">
        <v>374</v>
      </c>
      <c r="R156" s="3398" t="s">
        <v>2527</v>
      </c>
      <c r="S156" s="3396" t="s">
        <v>2424</v>
      </c>
      <c r="T156" s="3594" t="s">
        <v>2527</v>
      </c>
      <c r="U156" s="3400">
        <v>19</v>
      </c>
      <c r="V156" s="3396" t="s">
        <v>2424</v>
      </c>
      <c r="W156" s="3593">
        <v>19</v>
      </c>
      <c r="X156" s="3400">
        <v>45</v>
      </c>
      <c r="Y156" s="3396" t="s">
        <v>2424</v>
      </c>
      <c r="Z156" s="3595">
        <v>45</v>
      </c>
      <c r="AA156" s="1971"/>
      <c r="AB156" s="1971"/>
      <c r="AC156" s="1971"/>
    </row>
    <row r="157" spans="1:29" s="633" customFormat="1" ht="45">
      <c r="A157" s="1971"/>
      <c r="B157" s="3395" t="s">
        <v>637</v>
      </c>
      <c r="C157" s="3396" t="s">
        <v>2424</v>
      </c>
      <c r="D157" s="3589" t="s">
        <v>637</v>
      </c>
      <c r="E157" s="3398" t="s">
        <v>1209</v>
      </c>
      <c r="F157" s="3396" t="s">
        <v>2424</v>
      </c>
      <c r="G157" s="3590" t="s">
        <v>1209</v>
      </c>
      <c r="H157" s="3400">
        <v>20</v>
      </c>
      <c r="I157" s="3396" t="s">
        <v>2424</v>
      </c>
      <c r="J157" s="3591">
        <v>20</v>
      </c>
      <c r="K157" s="3400">
        <v>46</v>
      </c>
      <c r="L157" s="3396" t="s">
        <v>2424</v>
      </c>
      <c r="M157" s="3592">
        <v>46</v>
      </c>
      <c r="N157" s="1971"/>
      <c r="O157" s="3395" t="s">
        <v>637</v>
      </c>
      <c r="P157" s="3396" t="s">
        <v>2424</v>
      </c>
      <c r="Q157" s="3593" t="s">
        <v>637</v>
      </c>
      <c r="R157" s="3398" t="s">
        <v>1209</v>
      </c>
      <c r="S157" s="3396" t="s">
        <v>2424</v>
      </c>
      <c r="T157" s="3594" t="s">
        <v>1209</v>
      </c>
      <c r="U157" s="3400">
        <v>20</v>
      </c>
      <c r="V157" s="3396" t="s">
        <v>2424</v>
      </c>
      <c r="W157" s="3593">
        <v>20</v>
      </c>
      <c r="X157" s="3400">
        <v>46</v>
      </c>
      <c r="Y157" s="3396" t="s">
        <v>2424</v>
      </c>
      <c r="Z157" s="3595">
        <v>46</v>
      </c>
      <c r="AA157" s="1971"/>
      <c r="AB157" s="1971"/>
      <c r="AC157" s="1971"/>
    </row>
    <row r="158" spans="1:29" s="633" customFormat="1" ht="45">
      <c r="A158" s="1971"/>
      <c r="B158" s="3395" t="s">
        <v>762</v>
      </c>
      <c r="C158" s="3396" t="s">
        <v>2424</v>
      </c>
      <c r="D158" s="3589" t="s">
        <v>762</v>
      </c>
      <c r="E158" s="3398" t="s">
        <v>1210</v>
      </c>
      <c r="F158" s="3396" t="s">
        <v>2424</v>
      </c>
      <c r="G158" s="3590" t="s">
        <v>1210</v>
      </c>
      <c r="H158" s="3400">
        <v>21</v>
      </c>
      <c r="I158" s="3396" t="s">
        <v>2424</v>
      </c>
      <c r="J158" s="3591">
        <v>21</v>
      </c>
      <c r="K158" s="3400">
        <v>47</v>
      </c>
      <c r="L158" s="3396" t="s">
        <v>2424</v>
      </c>
      <c r="M158" s="3592">
        <v>47</v>
      </c>
      <c r="N158" s="1971"/>
      <c r="O158" s="3395" t="s">
        <v>762</v>
      </c>
      <c r="P158" s="3396" t="s">
        <v>2424</v>
      </c>
      <c r="Q158" s="3593" t="s">
        <v>762</v>
      </c>
      <c r="R158" s="3398" t="s">
        <v>1210</v>
      </c>
      <c r="S158" s="3396" t="s">
        <v>2424</v>
      </c>
      <c r="T158" s="3594" t="s">
        <v>1210</v>
      </c>
      <c r="U158" s="3400">
        <v>21</v>
      </c>
      <c r="V158" s="3396" t="s">
        <v>2424</v>
      </c>
      <c r="W158" s="3593">
        <v>21</v>
      </c>
      <c r="X158" s="3400">
        <v>47</v>
      </c>
      <c r="Y158" s="3396" t="s">
        <v>2424</v>
      </c>
      <c r="Z158" s="3595">
        <v>47</v>
      </c>
      <c r="AA158" s="1971"/>
      <c r="AB158" s="1971"/>
      <c r="AC158" s="1971"/>
    </row>
    <row r="159" spans="1:29" s="633" customFormat="1" ht="45">
      <c r="A159" s="1971"/>
      <c r="B159" s="3395" t="s">
        <v>782</v>
      </c>
      <c r="C159" s="3396" t="s">
        <v>2424</v>
      </c>
      <c r="D159" s="3589" t="s">
        <v>782</v>
      </c>
      <c r="E159" s="3398" t="s">
        <v>2528</v>
      </c>
      <c r="F159" s="3396" t="s">
        <v>2424</v>
      </c>
      <c r="G159" s="3590" t="s">
        <v>2528</v>
      </c>
      <c r="H159" s="3400">
        <v>22</v>
      </c>
      <c r="I159" s="3396" t="s">
        <v>2424</v>
      </c>
      <c r="J159" s="3591">
        <v>22</v>
      </c>
      <c r="K159" s="3400">
        <v>48</v>
      </c>
      <c r="L159" s="3396" t="s">
        <v>2424</v>
      </c>
      <c r="M159" s="3592">
        <v>48</v>
      </c>
      <c r="N159" s="1971"/>
      <c r="O159" s="3395" t="s">
        <v>782</v>
      </c>
      <c r="P159" s="3396" t="s">
        <v>2424</v>
      </c>
      <c r="Q159" s="3593" t="s">
        <v>782</v>
      </c>
      <c r="R159" s="3398" t="s">
        <v>2528</v>
      </c>
      <c r="S159" s="3396" t="s">
        <v>2424</v>
      </c>
      <c r="T159" s="3594" t="s">
        <v>2528</v>
      </c>
      <c r="U159" s="3400">
        <v>22</v>
      </c>
      <c r="V159" s="3396" t="s">
        <v>2424</v>
      </c>
      <c r="W159" s="3593">
        <v>22</v>
      </c>
      <c r="X159" s="3400">
        <v>48</v>
      </c>
      <c r="Y159" s="3396" t="s">
        <v>2424</v>
      </c>
      <c r="Z159" s="3595">
        <v>48</v>
      </c>
      <c r="AA159" s="1971"/>
      <c r="AB159" s="1971"/>
      <c r="AC159" s="1971"/>
    </row>
    <row r="160" spans="1:29" s="633" customFormat="1" ht="45">
      <c r="A160" s="1971"/>
      <c r="B160" s="3395" t="s">
        <v>2529</v>
      </c>
      <c r="C160" s="3396" t="s">
        <v>2424</v>
      </c>
      <c r="D160" s="3589" t="s">
        <v>2529</v>
      </c>
      <c r="E160" s="3398" t="s">
        <v>2530</v>
      </c>
      <c r="F160" s="3396" t="s">
        <v>2424</v>
      </c>
      <c r="G160" s="3590" t="s">
        <v>2530</v>
      </c>
      <c r="H160" s="3400">
        <v>23</v>
      </c>
      <c r="I160" s="3396" t="s">
        <v>2424</v>
      </c>
      <c r="J160" s="3591">
        <v>23</v>
      </c>
      <c r="K160" s="3400">
        <v>49</v>
      </c>
      <c r="L160" s="3396" t="s">
        <v>2424</v>
      </c>
      <c r="M160" s="3592">
        <v>49</v>
      </c>
      <c r="N160" s="1971"/>
      <c r="O160" s="3395" t="s">
        <v>2529</v>
      </c>
      <c r="P160" s="3396" t="s">
        <v>2424</v>
      </c>
      <c r="Q160" s="3593" t="s">
        <v>2529</v>
      </c>
      <c r="R160" s="3398" t="s">
        <v>2530</v>
      </c>
      <c r="S160" s="3396" t="s">
        <v>2424</v>
      </c>
      <c r="T160" s="3594" t="s">
        <v>2530</v>
      </c>
      <c r="U160" s="3400">
        <v>23</v>
      </c>
      <c r="V160" s="3396" t="s">
        <v>2424</v>
      </c>
      <c r="W160" s="3593">
        <v>23</v>
      </c>
      <c r="X160" s="3400">
        <v>49</v>
      </c>
      <c r="Y160" s="3396" t="s">
        <v>2424</v>
      </c>
      <c r="Z160" s="3595">
        <v>49</v>
      </c>
      <c r="AA160" s="1971"/>
      <c r="AB160" s="1971"/>
      <c r="AC160" s="1971"/>
    </row>
    <row r="161" spans="1:29" s="633" customFormat="1" ht="45">
      <c r="A161" s="1971"/>
      <c r="B161" s="3395" t="s">
        <v>1208</v>
      </c>
      <c r="C161" s="3396" t="s">
        <v>2424</v>
      </c>
      <c r="D161" s="3589" t="s">
        <v>1208</v>
      </c>
      <c r="E161" s="3398" t="s">
        <v>2531</v>
      </c>
      <c r="F161" s="3396" t="s">
        <v>2424</v>
      </c>
      <c r="G161" s="3590" t="s">
        <v>2531</v>
      </c>
      <c r="H161" s="3400">
        <v>24</v>
      </c>
      <c r="I161" s="3396" t="s">
        <v>2424</v>
      </c>
      <c r="J161" s="3591">
        <v>24</v>
      </c>
      <c r="K161" s="3400">
        <v>50</v>
      </c>
      <c r="L161" s="3396" t="s">
        <v>2424</v>
      </c>
      <c r="M161" s="3592">
        <v>50</v>
      </c>
      <c r="N161" s="1971"/>
      <c r="O161" s="3395" t="s">
        <v>1208</v>
      </c>
      <c r="P161" s="3396" t="s">
        <v>2424</v>
      </c>
      <c r="Q161" s="3593" t="s">
        <v>1208</v>
      </c>
      <c r="R161" s="3398" t="s">
        <v>2531</v>
      </c>
      <c r="S161" s="3396" t="s">
        <v>2424</v>
      </c>
      <c r="T161" s="3594" t="s">
        <v>2531</v>
      </c>
      <c r="U161" s="3400">
        <v>24</v>
      </c>
      <c r="V161" s="3396" t="s">
        <v>2424</v>
      </c>
      <c r="W161" s="3593">
        <v>24</v>
      </c>
      <c r="X161" s="3400">
        <v>50</v>
      </c>
      <c r="Y161" s="3396" t="s">
        <v>2424</v>
      </c>
      <c r="Z161" s="3595">
        <v>50</v>
      </c>
      <c r="AA161" s="1971"/>
      <c r="AB161" s="1971"/>
      <c r="AC161" s="1971"/>
    </row>
    <row r="162" spans="1:29" s="633" customFormat="1" ht="45">
      <c r="A162" s="1971"/>
      <c r="B162" s="3395" t="s">
        <v>2520</v>
      </c>
      <c r="C162" s="3396" t="s">
        <v>2424</v>
      </c>
      <c r="D162" s="3589" t="s">
        <v>2520</v>
      </c>
      <c r="E162" s="3398" t="s">
        <v>2525</v>
      </c>
      <c r="F162" s="3396" t="s">
        <v>2424</v>
      </c>
      <c r="G162" s="3590" t="s">
        <v>2525</v>
      </c>
      <c r="H162" s="3400">
        <v>25</v>
      </c>
      <c r="I162" s="3396" t="s">
        <v>2424</v>
      </c>
      <c r="J162" s="3591">
        <v>25</v>
      </c>
      <c r="K162" s="3400">
        <v>51</v>
      </c>
      <c r="L162" s="3396" t="s">
        <v>2424</v>
      </c>
      <c r="M162" s="3592">
        <v>51</v>
      </c>
      <c r="N162" s="1971"/>
      <c r="O162" s="3395" t="s">
        <v>2520</v>
      </c>
      <c r="P162" s="3396" t="s">
        <v>2424</v>
      </c>
      <c r="Q162" s="3593" t="s">
        <v>2520</v>
      </c>
      <c r="R162" s="3398" t="s">
        <v>2525</v>
      </c>
      <c r="S162" s="3396" t="s">
        <v>2424</v>
      </c>
      <c r="T162" s="3594" t="s">
        <v>2525</v>
      </c>
      <c r="U162" s="3400">
        <v>25</v>
      </c>
      <c r="V162" s="3396" t="s">
        <v>2424</v>
      </c>
      <c r="W162" s="3593">
        <v>25</v>
      </c>
      <c r="X162" s="3400">
        <v>51</v>
      </c>
      <c r="Y162" s="3396" t="s">
        <v>2424</v>
      </c>
      <c r="Z162" s="3595">
        <v>51</v>
      </c>
      <c r="AA162" s="1971"/>
      <c r="AB162" s="1971"/>
      <c r="AC162" s="1971"/>
    </row>
    <row r="163" spans="1:29" s="633" customFormat="1" ht="45">
      <c r="A163" s="1971"/>
      <c r="B163" s="3395" t="s">
        <v>893</v>
      </c>
      <c r="C163" s="3396" t="s">
        <v>2424</v>
      </c>
      <c r="D163" s="3589" t="s">
        <v>893</v>
      </c>
      <c r="E163" s="3398" t="s">
        <v>2524</v>
      </c>
      <c r="F163" s="3396" t="s">
        <v>2424</v>
      </c>
      <c r="G163" s="3590" t="s">
        <v>2524</v>
      </c>
      <c r="H163" s="3400">
        <v>26</v>
      </c>
      <c r="I163" s="3396" t="s">
        <v>2424</v>
      </c>
      <c r="J163" s="3591">
        <v>26</v>
      </c>
      <c r="K163" s="3400">
        <v>52</v>
      </c>
      <c r="L163" s="3396" t="s">
        <v>2424</v>
      </c>
      <c r="M163" s="3592">
        <v>52</v>
      </c>
      <c r="N163" s="1971"/>
      <c r="O163" s="3395" t="s">
        <v>893</v>
      </c>
      <c r="P163" s="3396" t="s">
        <v>2424</v>
      </c>
      <c r="Q163" s="3593" t="s">
        <v>893</v>
      </c>
      <c r="R163" s="3398" t="s">
        <v>2524</v>
      </c>
      <c r="S163" s="3396" t="s">
        <v>2424</v>
      </c>
      <c r="T163" s="3594" t="s">
        <v>2524</v>
      </c>
      <c r="U163" s="3400">
        <v>26</v>
      </c>
      <c r="V163" s="3396" t="s">
        <v>2424</v>
      </c>
      <c r="W163" s="3593">
        <v>26</v>
      </c>
      <c r="X163" s="3400">
        <v>52</v>
      </c>
      <c r="Y163" s="3396" t="s">
        <v>2424</v>
      </c>
      <c r="Z163" s="3595">
        <v>52</v>
      </c>
      <c r="AA163" s="1971"/>
      <c r="AB163" s="1971"/>
      <c r="AC163" s="1971"/>
    </row>
    <row r="164" spans="1:29" s="633" customFormat="1" ht="45">
      <c r="A164" s="1971"/>
      <c r="B164" s="3395" t="s">
        <v>1188</v>
      </c>
      <c r="C164" s="3396" t="s">
        <v>2424</v>
      </c>
      <c r="D164" s="3589" t="s">
        <v>1188</v>
      </c>
      <c r="E164" s="3398" t="s">
        <v>141</v>
      </c>
      <c r="F164" s="3396" t="s">
        <v>2424</v>
      </c>
      <c r="G164" s="3590" t="s">
        <v>141</v>
      </c>
      <c r="H164" s="3400" t="s">
        <v>2522</v>
      </c>
      <c r="I164" s="3396" t="s">
        <v>2424</v>
      </c>
      <c r="J164" s="3591" t="s">
        <v>2522</v>
      </c>
      <c r="K164" s="3400" t="s">
        <v>2532</v>
      </c>
      <c r="L164" s="3396" t="s">
        <v>2424</v>
      </c>
      <c r="M164" s="3592" t="s">
        <v>2532</v>
      </c>
      <c r="N164" s="1971"/>
      <c r="O164" s="3395" t="s">
        <v>1188</v>
      </c>
      <c r="P164" s="3396" t="s">
        <v>2424</v>
      </c>
      <c r="Q164" s="3593" t="s">
        <v>1188</v>
      </c>
      <c r="R164" s="3398" t="s">
        <v>141</v>
      </c>
      <c r="S164" s="3396" t="s">
        <v>2424</v>
      </c>
      <c r="T164" s="3594" t="s">
        <v>141</v>
      </c>
      <c r="U164" s="3400" t="s">
        <v>2522</v>
      </c>
      <c r="V164" s="3396" t="s">
        <v>2424</v>
      </c>
      <c r="W164" s="3593" t="s">
        <v>2522</v>
      </c>
      <c r="X164" s="3400" t="s">
        <v>2532</v>
      </c>
      <c r="Y164" s="3396" t="s">
        <v>2424</v>
      </c>
      <c r="Z164" s="3595" t="s">
        <v>2532</v>
      </c>
      <c r="AA164" s="1971"/>
      <c r="AB164" s="1971"/>
      <c r="AC164" s="1971"/>
    </row>
    <row r="165" spans="1:29" s="633" customFormat="1" ht="45">
      <c r="A165" s="1971"/>
      <c r="B165" s="3395" t="s">
        <v>2451</v>
      </c>
      <c r="C165" s="3396" t="s">
        <v>2424</v>
      </c>
      <c r="D165" s="3589" t="s">
        <v>2451</v>
      </c>
      <c r="E165" s="3398" t="s">
        <v>1186</v>
      </c>
      <c r="F165" s="3396" t="s">
        <v>2424</v>
      </c>
      <c r="G165" s="3590" t="s">
        <v>1186</v>
      </c>
      <c r="H165" s="3400" t="s">
        <v>292</v>
      </c>
      <c r="I165" s="3396" t="s">
        <v>2424</v>
      </c>
      <c r="J165" s="3591" t="s">
        <v>292</v>
      </c>
      <c r="K165" s="3400" t="s">
        <v>2545</v>
      </c>
      <c r="L165" s="3396" t="s">
        <v>2424</v>
      </c>
      <c r="M165" s="3592" t="s">
        <v>2545</v>
      </c>
      <c r="N165" s="1971"/>
      <c r="O165" s="3395" t="s">
        <v>2451</v>
      </c>
      <c r="P165" s="3396" t="s">
        <v>2424</v>
      </c>
      <c r="Q165" s="3593" t="s">
        <v>2451</v>
      </c>
      <c r="R165" s="3398" t="s">
        <v>1186</v>
      </c>
      <c r="S165" s="3396" t="s">
        <v>2424</v>
      </c>
      <c r="T165" s="3594" t="s">
        <v>1186</v>
      </c>
      <c r="U165" s="3400" t="s">
        <v>292</v>
      </c>
      <c r="V165" s="3396" t="s">
        <v>2424</v>
      </c>
      <c r="W165" s="3593" t="s">
        <v>292</v>
      </c>
      <c r="X165" s="3400" t="s">
        <v>2545</v>
      </c>
      <c r="Y165" s="3396" t="s">
        <v>2424</v>
      </c>
      <c r="Z165" s="3595" t="s">
        <v>2545</v>
      </c>
      <c r="AA165" s="1971"/>
      <c r="AB165" s="1971"/>
      <c r="AC165" s="1971"/>
    </row>
    <row r="166" spans="1:29" s="633" customFormat="1" ht="45">
      <c r="A166" s="1971"/>
      <c r="B166" s="3395" t="s">
        <v>2459</v>
      </c>
      <c r="C166" s="3396" t="s">
        <v>2424</v>
      </c>
      <c r="D166" s="3589" t="s">
        <v>2459</v>
      </c>
      <c r="E166" s="3398" t="s">
        <v>2455</v>
      </c>
      <c r="F166" s="3396" t="s">
        <v>2424</v>
      </c>
      <c r="G166" s="3590" t="s">
        <v>2455</v>
      </c>
      <c r="H166" s="3400" t="s">
        <v>1138</v>
      </c>
      <c r="I166" s="3396" t="s">
        <v>2424</v>
      </c>
      <c r="J166" s="3591" t="s">
        <v>1138</v>
      </c>
      <c r="K166" s="3400" t="s">
        <v>2457</v>
      </c>
      <c r="L166" s="3396" t="s">
        <v>2424</v>
      </c>
      <c r="M166" s="3592" t="s">
        <v>2457</v>
      </c>
      <c r="N166" s="1971"/>
      <c r="O166" s="3395" t="s">
        <v>2459</v>
      </c>
      <c r="P166" s="3396" t="s">
        <v>2424</v>
      </c>
      <c r="Q166" s="3593" t="s">
        <v>2459</v>
      </c>
      <c r="R166" s="3398" t="s">
        <v>2455</v>
      </c>
      <c r="S166" s="3396" t="s">
        <v>2424</v>
      </c>
      <c r="T166" s="3594" t="s">
        <v>2455</v>
      </c>
      <c r="U166" s="3400" t="s">
        <v>1138</v>
      </c>
      <c r="V166" s="3396" t="s">
        <v>2424</v>
      </c>
      <c r="W166" s="3593" t="s">
        <v>1138</v>
      </c>
      <c r="X166" s="3400" t="s">
        <v>2457</v>
      </c>
      <c r="Y166" s="3396" t="s">
        <v>2424</v>
      </c>
      <c r="Z166" s="3595" t="s">
        <v>2457</v>
      </c>
      <c r="AA166" s="1971"/>
      <c r="AB166" s="1971"/>
      <c r="AC166" s="1971"/>
    </row>
    <row r="167" spans="1:29" s="633" customFormat="1" ht="45">
      <c r="A167" s="1971"/>
      <c r="B167" s="3395" t="s">
        <v>2558</v>
      </c>
      <c r="C167" s="3396" t="s">
        <v>2424</v>
      </c>
      <c r="D167" s="3589" t="s">
        <v>2558</v>
      </c>
      <c r="E167" s="3398" t="s">
        <v>2466</v>
      </c>
      <c r="F167" s="3396" t="s">
        <v>2424</v>
      </c>
      <c r="G167" s="3590" t="s">
        <v>2466</v>
      </c>
      <c r="H167" s="3400" t="s">
        <v>437</v>
      </c>
      <c r="I167" s="3396" t="s">
        <v>2424</v>
      </c>
      <c r="J167" s="3591" t="s">
        <v>437</v>
      </c>
      <c r="K167" s="3400" t="s">
        <v>1392</v>
      </c>
      <c r="L167" s="3396" t="s">
        <v>2424</v>
      </c>
      <c r="M167" s="3592" t="s">
        <v>1392</v>
      </c>
      <c r="N167" s="1971"/>
      <c r="O167" s="3395" t="s">
        <v>2558</v>
      </c>
      <c r="P167" s="3396" t="s">
        <v>2424</v>
      </c>
      <c r="Q167" s="3593" t="s">
        <v>2558</v>
      </c>
      <c r="R167" s="3398" t="s">
        <v>2466</v>
      </c>
      <c r="S167" s="3396" t="s">
        <v>2424</v>
      </c>
      <c r="T167" s="3594" t="s">
        <v>2466</v>
      </c>
      <c r="U167" s="3400" t="s">
        <v>437</v>
      </c>
      <c r="V167" s="3396" t="s">
        <v>2424</v>
      </c>
      <c r="W167" s="3593" t="s">
        <v>437</v>
      </c>
      <c r="X167" s="3400" t="s">
        <v>1392</v>
      </c>
      <c r="Y167" s="3396" t="s">
        <v>2424</v>
      </c>
      <c r="Z167" s="3595" t="s">
        <v>1392</v>
      </c>
      <c r="AA167" s="1971"/>
      <c r="AB167" s="1971"/>
      <c r="AC167" s="1971"/>
    </row>
    <row r="168" spans="1:29" s="633" customFormat="1" ht="45">
      <c r="A168" s="1971"/>
      <c r="B168" s="3395" t="s">
        <v>2463</v>
      </c>
      <c r="C168" s="3396" t="s">
        <v>2424</v>
      </c>
      <c r="D168" s="3589" t="s">
        <v>2463</v>
      </c>
      <c r="E168" s="3398" t="s">
        <v>2456</v>
      </c>
      <c r="F168" s="3396" t="s">
        <v>2424</v>
      </c>
      <c r="G168" s="3590" t="s">
        <v>2456</v>
      </c>
      <c r="H168" s="3400" t="s">
        <v>2559</v>
      </c>
      <c r="I168" s="3396" t="s">
        <v>2424</v>
      </c>
      <c r="J168" s="3591" t="s">
        <v>2559</v>
      </c>
      <c r="K168" s="3400" t="s">
        <v>2452</v>
      </c>
      <c r="L168" s="3396" t="s">
        <v>2424</v>
      </c>
      <c r="M168" s="3592" t="s">
        <v>2452</v>
      </c>
      <c r="N168" s="1971"/>
      <c r="O168" s="3395" t="s">
        <v>2463</v>
      </c>
      <c r="P168" s="3396" t="s">
        <v>2424</v>
      </c>
      <c r="Q168" s="3593" t="s">
        <v>2463</v>
      </c>
      <c r="R168" s="3398" t="s">
        <v>2456</v>
      </c>
      <c r="S168" s="3396" t="s">
        <v>2424</v>
      </c>
      <c r="T168" s="3594" t="s">
        <v>2456</v>
      </c>
      <c r="U168" s="3400" t="s">
        <v>2559</v>
      </c>
      <c r="V168" s="3396" t="s">
        <v>2424</v>
      </c>
      <c r="W168" s="3593" t="s">
        <v>2559</v>
      </c>
      <c r="X168" s="3400" t="s">
        <v>2452</v>
      </c>
      <c r="Y168" s="3396" t="s">
        <v>2424</v>
      </c>
      <c r="Z168" s="3595" t="s">
        <v>2452</v>
      </c>
      <c r="AA168" s="1971"/>
      <c r="AB168" s="1971"/>
      <c r="AC168" s="1971"/>
    </row>
    <row r="169" spans="1:29" s="633" customFormat="1" ht="45">
      <c r="A169" s="1971"/>
      <c r="B169" s="3395" t="s">
        <v>2465</v>
      </c>
      <c r="C169" s="3396" t="s">
        <v>2424</v>
      </c>
      <c r="D169" s="3589" t="s">
        <v>2465</v>
      </c>
      <c r="E169" s="3398" t="s">
        <v>2467</v>
      </c>
      <c r="F169" s="3396" t="s">
        <v>2424</v>
      </c>
      <c r="G169" s="3590" t="s">
        <v>2467</v>
      </c>
      <c r="H169" s="3400" t="s">
        <v>2560</v>
      </c>
      <c r="I169" s="3396" t="s">
        <v>2424</v>
      </c>
      <c r="J169" s="3591" t="s">
        <v>2560</v>
      </c>
      <c r="K169" s="3400" t="s">
        <v>1185</v>
      </c>
      <c r="L169" s="3396" t="s">
        <v>2424</v>
      </c>
      <c r="M169" s="3592" t="s">
        <v>1185</v>
      </c>
      <c r="N169" s="1971"/>
      <c r="O169" s="3395" t="s">
        <v>2465</v>
      </c>
      <c r="P169" s="3396" t="s">
        <v>2424</v>
      </c>
      <c r="Q169" s="3593" t="s">
        <v>2465</v>
      </c>
      <c r="R169" s="3398" t="s">
        <v>2467</v>
      </c>
      <c r="S169" s="3396" t="s">
        <v>2424</v>
      </c>
      <c r="T169" s="3594" t="s">
        <v>2467</v>
      </c>
      <c r="U169" s="3400" t="s">
        <v>2560</v>
      </c>
      <c r="V169" s="3396" t="s">
        <v>2424</v>
      </c>
      <c r="W169" s="3593" t="s">
        <v>2560</v>
      </c>
      <c r="X169" s="3400" t="s">
        <v>1185</v>
      </c>
      <c r="Y169" s="3396" t="s">
        <v>2424</v>
      </c>
      <c r="Z169" s="3595" t="s">
        <v>1185</v>
      </c>
      <c r="AA169" s="1971"/>
      <c r="AB169" s="1971"/>
      <c r="AC169" s="1971"/>
    </row>
    <row r="170" spans="1:29" s="633" customFormat="1" ht="45">
      <c r="A170" s="1971"/>
      <c r="B170" s="3395" t="s">
        <v>2562</v>
      </c>
      <c r="C170" s="3396" t="s">
        <v>2424</v>
      </c>
      <c r="D170" s="3589" t="s">
        <v>2562</v>
      </c>
      <c r="E170" s="3398" t="s">
        <v>2454</v>
      </c>
      <c r="F170" s="3396" t="s">
        <v>2424</v>
      </c>
      <c r="G170" s="3590" t="s">
        <v>2454</v>
      </c>
      <c r="H170" s="3400" t="s">
        <v>2462</v>
      </c>
      <c r="I170" s="3396" t="s">
        <v>2424</v>
      </c>
      <c r="J170" s="3591" t="s">
        <v>2462</v>
      </c>
      <c r="K170" s="3400" t="s">
        <v>2563</v>
      </c>
      <c r="L170" s="3396" t="s">
        <v>2424</v>
      </c>
      <c r="M170" s="3592" t="s">
        <v>2563</v>
      </c>
      <c r="N170" s="1971"/>
      <c r="O170" s="3395" t="s">
        <v>2562</v>
      </c>
      <c r="P170" s="3396" t="s">
        <v>2424</v>
      </c>
      <c r="Q170" s="3593" t="s">
        <v>2562</v>
      </c>
      <c r="R170" s="3398" t="s">
        <v>2454</v>
      </c>
      <c r="S170" s="3396" t="s">
        <v>2424</v>
      </c>
      <c r="T170" s="3594" t="s">
        <v>2454</v>
      </c>
      <c r="U170" s="3400" t="s">
        <v>2462</v>
      </c>
      <c r="V170" s="3396" t="s">
        <v>2424</v>
      </c>
      <c r="W170" s="3593" t="s">
        <v>2462</v>
      </c>
      <c r="X170" s="3400" t="s">
        <v>2563</v>
      </c>
      <c r="Y170" s="3396" t="s">
        <v>2424</v>
      </c>
      <c r="Z170" s="3595" t="s">
        <v>2563</v>
      </c>
      <c r="AA170" s="1971"/>
      <c r="AB170" s="1971"/>
      <c r="AC170" s="1971"/>
    </row>
    <row r="171" spans="1:29" s="633" customFormat="1" ht="45">
      <c r="A171" s="1971"/>
      <c r="B171" s="3395" t="s">
        <v>2564</v>
      </c>
      <c r="C171" s="3396" t="s">
        <v>2424</v>
      </c>
      <c r="D171" s="3589" t="s">
        <v>2564</v>
      </c>
      <c r="E171" s="3398" t="s">
        <v>2468</v>
      </c>
      <c r="F171" s="3396" t="s">
        <v>2424</v>
      </c>
      <c r="G171" s="3590" t="s">
        <v>2468</v>
      </c>
      <c r="H171" s="3400" t="s">
        <v>1357</v>
      </c>
      <c r="I171" s="3396" t="s">
        <v>2424</v>
      </c>
      <c r="J171" s="3591" t="s">
        <v>1357</v>
      </c>
      <c r="K171" s="3400" t="s">
        <v>249</v>
      </c>
      <c r="L171" s="3396" t="s">
        <v>2424</v>
      </c>
      <c r="M171" s="3592" t="s">
        <v>249</v>
      </c>
      <c r="N171" s="1971"/>
      <c r="O171" s="3395" t="s">
        <v>2564</v>
      </c>
      <c r="P171" s="3396" t="s">
        <v>2424</v>
      </c>
      <c r="Q171" s="3593" t="s">
        <v>2564</v>
      </c>
      <c r="R171" s="3398" t="s">
        <v>2468</v>
      </c>
      <c r="S171" s="3396" t="s">
        <v>2424</v>
      </c>
      <c r="T171" s="3594" t="s">
        <v>2468</v>
      </c>
      <c r="U171" s="3400" t="s">
        <v>1357</v>
      </c>
      <c r="V171" s="3396" t="s">
        <v>2424</v>
      </c>
      <c r="W171" s="3593" t="s">
        <v>1357</v>
      </c>
      <c r="X171" s="3400" t="s">
        <v>249</v>
      </c>
      <c r="Y171" s="3396" t="s">
        <v>2424</v>
      </c>
      <c r="Z171" s="3595" t="s">
        <v>249</v>
      </c>
      <c r="AA171" s="1971"/>
      <c r="AB171" s="1971"/>
      <c r="AC171" s="1971"/>
    </row>
    <row r="172" spans="1:29" s="633" customFormat="1" ht="45">
      <c r="A172" s="1971"/>
      <c r="B172" s="3395"/>
      <c r="C172" s="3396" t="s">
        <v>2424</v>
      </c>
      <c r="D172" s="3589"/>
      <c r="E172" s="3398" t="s">
        <v>2458</v>
      </c>
      <c r="F172" s="3396" t="s">
        <v>2424</v>
      </c>
      <c r="G172" s="3590" t="s">
        <v>2458</v>
      </c>
      <c r="H172" s="3400" t="s">
        <v>2461</v>
      </c>
      <c r="I172" s="3396" t="s">
        <v>2424</v>
      </c>
      <c r="J172" s="3591" t="s">
        <v>2461</v>
      </c>
      <c r="K172" s="3400"/>
      <c r="L172" s="3396" t="s">
        <v>2424</v>
      </c>
      <c r="M172" s="3592"/>
      <c r="N172" s="1971"/>
      <c r="O172" s="3395"/>
      <c r="P172" s="3396" t="s">
        <v>2424</v>
      </c>
      <c r="Q172" s="3593"/>
      <c r="R172" s="3398" t="s">
        <v>2458</v>
      </c>
      <c r="S172" s="3396" t="s">
        <v>2424</v>
      </c>
      <c r="T172" s="3594" t="s">
        <v>2458</v>
      </c>
      <c r="U172" s="3400" t="s">
        <v>2461</v>
      </c>
      <c r="V172" s="3396" t="s">
        <v>2424</v>
      </c>
      <c r="W172" s="3593" t="s">
        <v>2461</v>
      </c>
      <c r="X172" s="3400"/>
      <c r="Y172" s="3396" t="s">
        <v>2424</v>
      </c>
      <c r="Z172" s="3595"/>
      <c r="AA172" s="1971"/>
      <c r="AB172" s="1971"/>
      <c r="AC172" s="1971"/>
    </row>
    <row r="173" spans="1:29" s="633" customFormat="1" ht="15">
      <c r="A173" s="3550"/>
      <c r="B173" s="3551"/>
      <c r="C173" s="3552"/>
      <c r="D173" s="3552"/>
      <c r="E173" s="3552"/>
      <c r="F173" s="3552"/>
      <c r="G173" s="3552"/>
      <c r="H173" s="3552"/>
      <c r="I173" s="3552"/>
      <c r="J173" s="3552"/>
      <c r="K173" s="3552"/>
      <c r="L173" s="3552"/>
      <c r="M173" s="3553"/>
      <c r="N173" s="3550"/>
      <c r="O173" s="3576"/>
      <c r="P173" s="3577"/>
      <c r="Q173" s="3577"/>
      <c r="R173" s="3577"/>
      <c r="S173" s="3577"/>
      <c r="T173" s="3577"/>
      <c r="U173" s="3577"/>
      <c r="V173" s="3577"/>
      <c r="W173" s="3577"/>
      <c r="X173" s="3577"/>
      <c r="Y173" s="3577"/>
      <c r="Z173" s="3580"/>
      <c r="AA173" s="3550"/>
      <c r="AB173" s="3550"/>
      <c r="AC173" s="3550"/>
    </row>
    <row r="174" spans="1:29" s="633" customFormat="1" ht="15">
      <c r="A174" s="686"/>
      <c r="B174" s="686"/>
      <c r="C174" s="686"/>
      <c r="D174" s="686"/>
      <c r="E174" s="686"/>
      <c r="F174" s="686"/>
      <c r="G174" s="686"/>
      <c r="H174" s="686"/>
      <c r="I174" s="686"/>
      <c r="J174" s="686"/>
      <c r="K174" s="686"/>
      <c r="L174" s="686"/>
      <c r="M174" s="686"/>
      <c r="N174" s="3550"/>
      <c r="O174" s="686"/>
      <c r="P174" s="686"/>
      <c r="Q174" s="686"/>
      <c r="R174" s="686"/>
      <c r="S174" s="686"/>
      <c r="T174" s="686"/>
      <c r="U174" s="686"/>
      <c r="V174" s="686"/>
      <c r="W174" s="686"/>
      <c r="X174" s="686"/>
      <c r="Y174" s="686"/>
      <c r="Z174" s="686"/>
      <c r="AA174" s="3579"/>
      <c r="AB174" s="686"/>
      <c r="AC174" s="686"/>
    </row>
  </sheetData>
  <mergeCells count="55">
    <mergeCell ref="Y137:Z137"/>
    <mergeCell ref="S95:T95"/>
    <mergeCell ref="V95:W95"/>
    <mergeCell ref="Y95:Z95"/>
    <mergeCell ref="C137:D137"/>
    <mergeCell ref="F137:G137"/>
    <mergeCell ref="I137:J137"/>
    <mergeCell ref="L137:M137"/>
    <mergeCell ref="P137:Q137"/>
    <mergeCell ref="S137:T137"/>
    <mergeCell ref="V137:W137"/>
    <mergeCell ref="AE66:AQ68"/>
    <mergeCell ref="BD66:BD67"/>
    <mergeCell ref="BD69:BD70"/>
    <mergeCell ref="AG70:AU70"/>
    <mergeCell ref="BD72:BD73"/>
    <mergeCell ref="C95:D95"/>
    <mergeCell ref="F95:G95"/>
    <mergeCell ref="I95:J95"/>
    <mergeCell ref="L95:M95"/>
    <mergeCell ref="P95:Q95"/>
    <mergeCell ref="Y53:Z53"/>
    <mergeCell ref="BD53:BD54"/>
    <mergeCell ref="BD56:BD57"/>
    <mergeCell ref="BD60:BD61"/>
    <mergeCell ref="AE63:AU64"/>
    <mergeCell ref="BD63:BD64"/>
    <mergeCell ref="BD44:BD45"/>
    <mergeCell ref="BD47:BD48"/>
    <mergeCell ref="BD50:BD51"/>
    <mergeCell ref="C53:D53"/>
    <mergeCell ref="F53:G53"/>
    <mergeCell ref="I53:J53"/>
    <mergeCell ref="L53:M53"/>
    <mergeCell ref="P53:Q53"/>
    <mergeCell ref="S53:T53"/>
    <mergeCell ref="V53:W53"/>
    <mergeCell ref="BD24:BD25"/>
    <mergeCell ref="BD28:BD29"/>
    <mergeCell ref="BD31:BD32"/>
    <mergeCell ref="BD34:BD35"/>
    <mergeCell ref="BD37:BD38"/>
    <mergeCell ref="BD40:BD41"/>
    <mergeCell ref="V11:W11"/>
    <mergeCell ref="Y11:Z11"/>
    <mergeCell ref="BD12:BD13"/>
    <mergeCell ref="BD15:BD16"/>
    <mergeCell ref="BD18:BD19"/>
    <mergeCell ref="BD21:BD22"/>
    <mergeCell ref="C11:D11"/>
    <mergeCell ref="F11:G11"/>
    <mergeCell ref="I11:J11"/>
    <mergeCell ref="L11:M11"/>
    <mergeCell ref="P11:Q11"/>
    <mergeCell ref="S11:T1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12</vt:i4>
      </vt:variant>
    </vt:vector>
  </HeadingPairs>
  <TitlesOfParts>
    <vt:vector size="12" baseType="lpstr">
      <vt:lpstr>Nota</vt:lpstr>
      <vt:lpstr>Epurer un texte</vt:lpstr>
      <vt:lpstr>différence Portion et Poids</vt:lpstr>
      <vt:lpstr>Epices boudin noir</vt:lpstr>
      <vt:lpstr>Contenants</vt:lpstr>
      <vt:lpstr>Formats-Formules-Fonctions</vt:lpstr>
      <vt:lpstr>Cuisiniers.Pesez</vt:lpstr>
      <vt:lpstr>Vocabulaire</vt:lpstr>
      <vt:lpstr>Polices de Symboles</vt:lpstr>
      <vt:lpstr>Emoticones </vt:lpstr>
      <vt:lpstr>Tutos Youtube</vt:lpstr>
      <vt:lpstr>CODES COULEURS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Joel Leboucher</dc:creator>
  <cp:lastModifiedBy>Joe</cp:lastModifiedBy>
  <dcterms:created xsi:type="dcterms:W3CDTF">2016-11-23T10:23:51Z</dcterms:created>
  <dcterms:modified xsi:type="dcterms:W3CDTF">2021-12-15T10:22:11Z</dcterms:modified>
</cp:coreProperties>
</file>